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agovistatx-my.sharepoint.com/personal/nichole_navarro_lagovistatexas_gov/Documents/Desktop/2025-26 Budget/"/>
    </mc:Choice>
  </mc:AlternateContent>
  <xr:revisionPtr revIDLastSave="10" documentId="13_ncr:1_{E64CD44D-B560-429F-958E-9B3DCFA996B2}" xr6:coauthVersionLast="47" xr6:coauthVersionMax="47" xr10:uidLastSave="{181BCEE2-63C3-41A5-AF05-15BC4C1E2311}"/>
  <bookViews>
    <workbookView xWindow="28680" yWindow="-120" windowWidth="29040" windowHeight="15720" tabRatio="941" activeTab="9" xr2:uid="{0F826B6A-C478-4434-82D7-659373074A28}"/>
  </bookViews>
  <sheets>
    <sheet name="CIP Summary" sheetId="1" r:id="rId1"/>
    <sheet name="G-1 PW Operations" sheetId="4" r:id="rId2"/>
    <sheet name="ST-1 Street Rehab" sheetId="2" r:id="rId3"/>
    <sheet name="PK-1 Sunset Park Driveway" sheetId="3" r:id="rId4"/>
    <sheet name="WTP #3 Upgrade" sheetId="6" r:id="rId5"/>
    <sheet name="New Talon Hydro Tank" sheetId="7" r:id="rId6"/>
    <sheet name="Effluent Ponds" sheetId="8" r:id="rId7"/>
    <sheet name="GC Effluent Irrigation" sheetId="9" r:id="rId8"/>
    <sheet name="WWTP Upgrade" sheetId="10" r:id="rId9"/>
    <sheet name="Lift Stations" sheetId="14" r:id="rId10"/>
  </sheets>
  <externalReferences>
    <externalReference r:id="rId11"/>
    <externalReference r:id="rId12"/>
  </externalReferences>
  <definedNames>
    <definedName name="_Key1" localSheetId="0" hidden="1">#REF!</definedName>
    <definedName name="_Key1" localSheetId="6" hidden="1">#REF!</definedName>
    <definedName name="_Key1" localSheetId="1" hidden="1">#REF!</definedName>
    <definedName name="_Key1" localSheetId="7" hidden="1">#REF!</definedName>
    <definedName name="_Key1" localSheetId="9" hidden="1">#REF!</definedName>
    <definedName name="_Key1" localSheetId="5" hidden="1">#REF!</definedName>
    <definedName name="_Key1" localSheetId="3" hidden="1">#REF!</definedName>
    <definedName name="_Key1" localSheetId="2" hidden="1">#REF!</definedName>
    <definedName name="_Key1" localSheetId="4" hidden="1">#REF!</definedName>
    <definedName name="_Key1" localSheetId="8" hidden="1">#REF!</definedName>
    <definedName name="_Key1" hidden="1">#REF!</definedName>
    <definedName name="_Key2" localSheetId="0" hidden="1">#REF!</definedName>
    <definedName name="_Key2" localSheetId="6" hidden="1">#REF!</definedName>
    <definedName name="_Key2" localSheetId="1" hidden="1">#REF!</definedName>
    <definedName name="_Key2" localSheetId="7" hidden="1">#REF!</definedName>
    <definedName name="_Key2" localSheetId="9" hidden="1">#REF!</definedName>
    <definedName name="_Key2" localSheetId="5" hidden="1">#REF!</definedName>
    <definedName name="_Key2" localSheetId="3" hidden="1">#REF!</definedName>
    <definedName name="_Key2" localSheetId="2" hidden="1">#REF!</definedName>
    <definedName name="_Key2" localSheetId="4" hidden="1">#REF!</definedName>
    <definedName name="_Key2" localSheetId="8" hidden="1">#REF!</definedName>
    <definedName name="_Key2" hidden="1">#REF!</definedName>
    <definedName name="_Order1" hidden="1">255</definedName>
    <definedName name="_Sort" localSheetId="0" hidden="1">#REF!</definedName>
    <definedName name="_Sort" localSheetId="6" hidden="1">#REF!</definedName>
    <definedName name="_Sort" localSheetId="1" hidden="1">#REF!</definedName>
    <definedName name="_Sort" localSheetId="7" hidden="1">#REF!</definedName>
    <definedName name="_Sort" localSheetId="9" hidden="1">#REF!</definedName>
    <definedName name="_Sort" localSheetId="5" hidden="1">#REF!</definedName>
    <definedName name="_Sort" localSheetId="3" hidden="1">#REF!</definedName>
    <definedName name="_Sort" localSheetId="2" hidden="1">#REF!</definedName>
    <definedName name="_Sort" localSheetId="4" hidden="1">#REF!</definedName>
    <definedName name="_Sort" localSheetId="8" hidden="1">#REF!</definedName>
    <definedName name="_Sort" hidden="1">#REF!</definedName>
    <definedName name="_Sort2" localSheetId="0" hidden="1">#REF!</definedName>
    <definedName name="_Sort2" localSheetId="6" hidden="1">#REF!</definedName>
    <definedName name="_Sort2" localSheetId="1" hidden="1">#REF!</definedName>
    <definedName name="_Sort2" localSheetId="7" hidden="1">#REF!</definedName>
    <definedName name="_Sort2" localSheetId="9" hidden="1">#REF!</definedName>
    <definedName name="_Sort2" localSheetId="5" hidden="1">#REF!</definedName>
    <definedName name="_Sort2" localSheetId="3" hidden="1">#REF!</definedName>
    <definedName name="_Sort2" localSheetId="2" hidden="1">#REF!</definedName>
    <definedName name="_Sort2" localSheetId="4" hidden="1">#REF!</definedName>
    <definedName name="_Sort2" localSheetId="8" hidden="1">#REF!</definedName>
    <definedName name="_Sort2" hidden="1">#REF!</definedName>
    <definedName name="AP" localSheetId="0" hidden="1">#REF!</definedName>
    <definedName name="AP" localSheetId="6" hidden="1">#REF!</definedName>
    <definedName name="AP" localSheetId="1" hidden="1">#REF!</definedName>
    <definedName name="AP" localSheetId="7" hidden="1">#REF!</definedName>
    <definedName name="AP" localSheetId="9" hidden="1">#REF!</definedName>
    <definedName name="AP" localSheetId="5" hidden="1">#REF!</definedName>
    <definedName name="AP" localSheetId="3" hidden="1">#REF!</definedName>
    <definedName name="AP" localSheetId="2" hidden="1">#REF!</definedName>
    <definedName name="AP" localSheetId="4" hidden="1">#REF!</definedName>
    <definedName name="AP" localSheetId="8" hidden="1">#REF!</definedName>
    <definedName name="AP" hidden="1">#REF!</definedName>
    <definedName name="APP" localSheetId="0" hidden="1">#REF!</definedName>
    <definedName name="APP" localSheetId="6" hidden="1">#REF!</definedName>
    <definedName name="APP" localSheetId="1" hidden="1">#REF!</definedName>
    <definedName name="APP" localSheetId="7" hidden="1">#REF!</definedName>
    <definedName name="APP" localSheetId="9" hidden="1">#REF!</definedName>
    <definedName name="APP" localSheetId="5" hidden="1">#REF!</definedName>
    <definedName name="APP" localSheetId="3" hidden="1">#REF!</definedName>
    <definedName name="APP" localSheetId="2" hidden="1">#REF!</definedName>
    <definedName name="APP" localSheetId="4" hidden="1">#REF!</definedName>
    <definedName name="APP" localSheetId="8" hidden="1">#REF!</definedName>
    <definedName name="APP" hidden="1">#REF!</definedName>
    <definedName name="APPP" localSheetId="0" hidden="1">#REF!</definedName>
    <definedName name="APPP" localSheetId="6" hidden="1">#REF!</definedName>
    <definedName name="APPP" localSheetId="1" hidden="1">#REF!</definedName>
    <definedName name="APPP" localSheetId="7" hidden="1">#REF!</definedName>
    <definedName name="APPP" localSheetId="9" hidden="1">#REF!</definedName>
    <definedName name="APPP" localSheetId="5" hidden="1">#REF!</definedName>
    <definedName name="APPP" localSheetId="3" hidden="1">#REF!</definedName>
    <definedName name="APPP" localSheetId="2" hidden="1">#REF!</definedName>
    <definedName name="APPP" localSheetId="4" hidden="1">#REF!</definedName>
    <definedName name="APPP" localSheetId="8" hidden="1">#REF!</definedName>
    <definedName name="APPP" hidden="1">#REF!</definedName>
    <definedName name="Category" localSheetId="0">#REF!</definedName>
    <definedName name="Category" localSheetId="6">'[1]ADMIN SERVICES USE ONLY'!#REF!</definedName>
    <definedName name="Category" localSheetId="1">'[1]ADMIN SERVICES USE ONLY'!#REF!</definedName>
    <definedName name="Category" localSheetId="7">'[1]ADMIN SERVICES USE ONLY'!#REF!</definedName>
    <definedName name="Category" localSheetId="9">'[1]ADMIN SERVICES USE ONLY'!#REF!</definedName>
    <definedName name="Category" localSheetId="5">'[1]ADMIN SERVICES USE ONLY'!#REF!</definedName>
    <definedName name="Category" localSheetId="3">'[1]ADMIN SERVICES USE ONLY'!#REF!</definedName>
    <definedName name="Category" localSheetId="2">'[1]ADMIN SERVICES USE ONLY'!#REF!</definedName>
    <definedName name="Category" localSheetId="4">'[1]ADMIN SERVICES USE ONLY'!#REF!</definedName>
    <definedName name="Category" localSheetId="8">'[1]ADMIN SERVICES USE ONLY'!#REF!</definedName>
    <definedName name="Category">#REF!</definedName>
    <definedName name="CP" localSheetId="0">#REF!</definedName>
    <definedName name="CP" localSheetId="6">'[1]ADMIN SERVICES USE ONLY'!#REF!</definedName>
    <definedName name="CP" localSheetId="1">'[1]ADMIN SERVICES USE ONLY'!#REF!</definedName>
    <definedName name="CP" localSheetId="7">'[1]ADMIN SERVICES USE ONLY'!#REF!</definedName>
    <definedName name="CP" localSheetId="9">'[1]ADMIN SERVICES USE ONLY'!#REF!</definedName>
    <definedName name="CP" localSheetId="5">'[1]ADMIN SERVICES USE ONLY'!#REF!</definedName>
    <definedName name="CP" localSheetId="3">'[1]ADMIN SERVICES USE ONLY'!#REF!</definedName>
    <definedName name="CP" localSheetId="2">'[1]ADMIN SERVICES USE ONLY'!#REF!</definedName>
    <definedName name="CP" localSheetId="4">'[1]ADMIN SERVICES USE ONLY'!#REF!</definedName>
    <definedName name="CP" localSheetId="8">'[1]ADMIN SERVICES USE ONLY'!#REF!</definedName>
    <definedName name="CP">#REF!</definedName>
    <definedName name="Department" localSheetId="0">#REF!</definedName>
    <definedName name="Department" localSheetId="6">#REF!</definedName>
    <definedName name="Department" localSheetId="1">#REF!</definedName>
    <definedName name="Department" localSheetId="7">#REF!</definedName>
    <definedName name="Department" localSheetId="9">#REF!</definedName>
    <definedName name="Department" localSheetId="5">#REF!</definedName>
    <definedName name="Department" localSheetId="3">#REF!</definedName>
    <definedName name="Department" localSheetId="2">#REF!</definedName>
    <definedName name="Department" localSheetId="4">#REF!</definedName>
    <definedName name="Department" localSheetId="8">#REF!</definedName>
    <definedName name="Department">#REF!</definedName>
    <definedName name="Expenditures" localSheetId="0">#REF!</definedName>
    <definedName name="Expenditures" localSheetId="6">#REF!</definedName>
    <definedName name="Expenditures" localSheetId="1">#REF!</definedName>
    <definedName name="Expenditures" localSheetId="7">#REF!</definedName>
    <definedName name="Expenditures" localSheetId="9">#REF!</definedName>
    <definedName name="Expenditures" localSheetId="5">#REF!</definedName>
    <definedName name="Expenditures" localSheetId="3">#REF!</definedName>
    <definedName name="Expenditures" localSheetId="2">#REF!</definedName>
    <definedName name="Expenditures" localSheetId="4">#REF!</definedName>
    <definedName name="Expenditures" localSheetId="8">#REF!</definedName>
    <definedName name="Expenditures">#REF!</definedName>
    <definedName name="Goals" localSheetId="0">#REF!</definedName>
    <definedName name="Goals" localSheetId="6">#REF!</definedName>
    <definedName name="Goals" localSheetId="1">#REF!</definedName>
    <definedName name="Goals" localSheetId="7">#REF!</definedName>
    <definedName name="Goals" localSheetId="9">#REF!</definedName>
    <definedName name="Goals" localSheetId="5">#REF!</definedName>
    <definedName name="Goals" localSheetId="3">#REF!</definedName>
    <definedName name="Goals" localSheetId="2">#REF!</definedName>
    <definedName name="Goals" localSheetId="4">#REF!</definedName>
    <definedName name="Goals" localSheetId="8">#REF!</definedName>
    <definedName name="Goals">#REF!</definedName>
    <definedName name="hjj" localSheetId="0" hidden="1">#REF!</definedName>
    <definedName name="hjj" hidden="1">#REF!</definedName>
    <definedName name="Impacts" localSheetId="0">#REF!</definedName>
    <definedName name="Impacts" localSheetId="6">'[1]ADMIN SERVICES USE ONLY'!$G$27:$G$31</definedName>
    <definedName name="Impacts" localSheetId="1">'[1]ADMIN SERVICES USE ONLY'!$G$27:$G$31</definedName>
    <definedName name="Impacts" localSheetId="7">'[1]ADMIN SERVICES USE ONLY'!$G$27:$G$31</definedName>
    <definedName name="Impacts" localSheetId="9">'[1]ADMIN SERVICES USE ONLY'!$G$27:$G$31</definedName>
    <definedName name="Impacts" localSheetId="5">'[1]ADMIN SERVICES USE ONLY'!$G$27:$G$31</definedName>
    <definedName name="Impacts" localSheetId="3">'[1]ADMIN SERVICES USE ONLY'!$G$27:$G$31</definedName>
    <definedName name="Impacts" localSheetId="2">'[1]ADMIN SERVICES USE ONLY'!$G$27:$G$31</definedName>
    <definedName name="Impacts" localSheetId="4">'[1]ADMIN SERVICES USE ONLY'!$G$27:$G$31</definedName>
    <definedName name="Impacts" localSheetId="8">'[1]ADMIN SERVICES USE ONLY'!$G$27:$G$31</definedName>
    <definedName name="Impacts">#REF!</definedName>
    <definedName name="new" localSheetId="6">'[2]ADMIN SERVICES USE ONLY'!#REF!</definedName>
    <definedName name="new" localSheetId="1">'[2]ADMIN SERVICES USE ONLY'!#REF!</definedName>
    <definedName name="new" localSheetId="7">'[2]ADMIN SERVICES USE ONLY'!#REF!</definedName>
    <definedName name="new" localSheetId="9">'[2]ADMIN SERVICES USE ONLY'!#REF!</definedName>
    <definedName name="new" localSheetId="5">'[2]ADMIN SERVICES USE ONLY'!#REF!</definedName>
    <definedName name="new" localSheetId="3">'[2]ADMIN SERVICES USE ONLY'!#REF!</definedName>
    <definedName name="new" localSheetId="2">'[2]ADMIN SERVICES USE ONLY'!#REF!</definedName>
    <definedName name="new" localSheetId="4">'[2]ADMIN SERVICES USE ONLY'!#REF!</definedName>
    <definedName name="new" localSheetId="8">'[2]ADMIN SERVICES USE ONLY'!#REF!</definedName>
    <definedName name="new">'[2]ADMIN SERVICES USE ONLY'!#REF!</definedName>
    <definedName name="print" localSheetId="0">#REF!</definedName>
    <definedName name="print" localSheetId="6">#REF!</definedName>
    <definedName name="print" localSheetId="1">#REF!</definedName>
    <definedName name="print" localSheetId="7">#REF!</definedName>
    <definedName name="print" localSheetId="9">#REF!</definedName>
    <definedName name="print" localSheetId="5">#REF!</definedName>
    <definedName name="print" localSheetId="3">#REF!</definedName>
    <definedName name="print" localSheetId="2">#REF!</definedName>
    <definedName name="print" localSheetId="4">#REF!</definedName>
    <definedName name="print" localSheetId="8">#REF!</definedName>
    <definedName name="print">#REF!</definedName>
    <definedName name="_xlnm.Print_Area" localSheetId="0">'CIP Summary'!$A$1:$I$53</definedName>
    <definedName name="_xlnm.Print_Area" localSheetId="6">'Effluent Ponds'!$A$1:$J$63</definedName>
    <definedName name="_xlnm.Print_Area" localSheetId="1">'G-1 PW Operations'!$A$1:$J$59</definedName>
    <definedName name="_xlnm.Print_Area" localSheetId="7">'GC Effluent Irrigation'!$A$1:$J$63</definedName>
    <definedName name="_xlnm.Print_Area" localSheetId="9">'Lift Stations'!$A$1:$J$63</definedName>
    <definedName name="_xlnm.Print_Area" localSheetId="5">'New Talon Hydro Tank'!$A$1:$J$63</definedName>
    <definedName name="_xlnm.Print_Area" localSheetId="3">'PK-1 Sunset Park Driveway'!$A$1:$J$60</definedName>
    <definedName name="_xlnm.Print_Area" localSheetId="2">'ST-1 Street Rehab'!$A$1:$J$59</definedName>
    <definedName name="_xlnm.Print_Area" localSheetId="4">'WTP #3 Upgrade'!$A$1:$J$63</definedName>
    <definedName name="_xlnm.Print_Area" localSheetId="8">'WWTP Upgrade'!$A$1:$J$63</definedName>
    <definedName name="Print_Area_MI" localSheetId="0">#REF!</definedName>
    <definedName name="Print_Area_MI" localSheetId="6">#REF!</definedName>
    <definedName name="Print_Area_MI" localSheetId="1">#REF!</definedName>
    <definedName name="Print_Area_MI" localSheetId="7">#REF!</definedName>
    <definedName name="Print_Area_MI" localSheetId="9">#REF!</definedName>
    <definedName name="Print_Area_MI" localSheetId="5">#REF!</definedName>
    <definedName name="Print_Area_MI" localSheetId="3">#REF!</definedName>
    <definedName name="Print_Area_MI" localSheetId="2">#REF!</definedName>
    <definedName name="Print_Area_MI" localSheetId="4">#REF!</definedName>
    <definedName name="Print_Area_MI" localSheetId="8">#REF!</definedName>
    <definedName name="Print_Area_MI">#REF!</definedName>
    <definedName name="_xlnm.Print_Titles" localSheetId="0">'CIP Summary'!$1:$7</definedName>
    <definedName name="Priority" localSheetId="0">#REF!</definedName>
    <definedName name="Priority" localSheetId="6">'[1]ADMIN SERVICES USE ONLY'!$I$12:$I$15</definedName>
    <definedName name="Priority" localSheetId="1">'[1]ADMIN SERVICES USE ONLY'!$I$12:$I$15</definedName>
    <definedName name="Priority" localSheetId="7">'[1]ADMIN SERVICES USE ONLY'!$I$12:$I$15</definedName>
    <definedName name="Priority" localSheetId="9">'[1]ADMIN SERVICES USE ONLY'!$I$12:$I$15</definedName>
    <definedName name="Priority" localSheetId="5">'[1]ADMIN SERVICES USE ONLY'!$I$12:$I$15</definedName>
    <definedName name="Priority" localSheetId="3">'[1]ADMIN SERVICES USE ONLY'!$I$12:$I$15</definedName>
    <definedName name="Priority" localSheetId="2">'[1]ADMIN SERVICES USE ONLY'!$I$12:$I$15</definedName>
    <definedName name="Priority" localSheetId="4">'[1]ADMIN SERVICES USE ONLY'!$I$12:$I$15</definedName>
    <definedName name="Priority" localSheetId="8">'[1]ADMIN SERVICES USE ONLY'!$I$12:$I$15</definedName>
    <definedName name="Priority">#REF!</definedName>
    <definedName name="Sources" localSheetId="0">#REF!</definedName>
    <definedName name="Sources" localSheetId="6">#REF!</definedName>
    <definedName name="Sources" localSheetId="1">#REF!</definedName>
    <definedName name="Sources" localSheetId="7">#REF!</definedName>
    <definedName name="Sources" localSheetId="9">#REF!</definedName>
    <definedName name="Sources" localSheetId="5">#REF!</definedName>
    <definedName name="Sources" localSheetId="3">#REF!</definedName>
    <definedName name="Sources" localSheetId="2">#REF!</definedName>
    <definedName name="Sources" localSheetId="4">#REF!</definedName>
    <definedName name="Sources" localSheetId="8">#REF!</definedName>
    <definedName name="Sources">#REF!</definedName>
    <definedName name="Status" localSheetId="0">#REF!</definedName>
    <definedName name="Status" localSheetId="6">#REF!</definedName>
    <definedName name="Status" localSheetId="1">#REF!</definedName>
    <definedName name="Status" localSheetId="7">#REF!</definedName>
    <definedName name="Status" localSheetId="9">#REF!</definedName>
    <definedName name="Status" localSheetId="5">#REF!</definedName>
    <definedName name="Status" localSheetId="3">#REF!</definedName>
    <definedName name="Status" localSheetId="2">#REF!</definedName>
    <definedName name="Status" localSheetId="4">#REF!</definedName>
    <definedName name="Status" localSheetId="8">#REF!</definedName>
    <definedName name="Status">#REF!</definedName>
    <definedName name="test" localSheetId="6">'[2]ADMIN SERVICES USE ONLY'!#REF!</definedName>
    <definedName name="test" localSheetId="1">'[2]ADMIN SERVICES USE ONLY'!#REF!</definedName>
    <definedName name="test" localSheetId="7">'[2]ADMIN SERVICES USE ONLY'!#REF!</definedName>
    <definedName name="test" localSheetId="9">'[2]ADMIN SERVICES USE ONLY'!#REF!</definedName>
    <definedName name="test" localSheetId="5">'[2]ADMIN SERVICES USE ONLY'!#REF!</definedName>
    <definedName name="test" localSheetId="3">'[2]ADMIN SERVICES USE ONLY'!#REF!</definedName>
    <definedName name="test" localSheetId="2">'[2]ADMIN SERVICES USE ONLY'!#REF!</definedName>
    <definedName name="test" localSheetId="4">'[2]ADMIN SERVICES USE ONLY'!#REF!</definedName>
    <definedName name="test" localSheetId="8">'[2]ADMIN SERVICES USE ONLY'!#REF!</definedName>
    <definedName name="test">'[2]ADMIN SERVICES USE ONLY'!#REF!</definedName>
    <definedName name="test2" localSheetId="0">#REF!</definedName>
    <definedName name="test2" localSheetId="6">#REF!</definedName>
    <definedName name="test2" localSheetId="1">#REF!</definedName>
    <definedName name="test2" localSheetId="7">#REF!</definedName>
    <definedName name="test2" localSheetId="9">#REF!</definedName>
    <definedName name="test2" localSheetId="5">#REF!</definedName>
    <definedName name="test2" localSheetId="3">#REF!</definedName>
    <definedName name="test2" localSheetId="2">#REF!</definedName>
    <definedName name="test2" localSheetId="4">#REF!</definedName>
    <definedName name="test2" localSheetId="8">#REF!</definedName>
    <definedName name="test2">#REF!</definedName>
    <definedName name="TESTTESTTYESY" localSheetId="0">#REF!</definedName>
    <definedName name="TESTTESTTYESY">#REF!</definedName>
    <definedName name="Type" localSheetId="0">#REF!</definedName>
    <definedName name="Type" localSheetId="6">'[1]ADMIN SERVICES USE ONLY'!#REF!</definedName>
    <definedName name="Type" localSheetId="1">'[1]ADMIN SERVICES USE ONLY'!#REF!</definedName>
    <definedName name="Type" localSheetId="7">'[1]ADMIN SERVICES USE ONLY'!#REF!</definedName>
    <definedName name="Type" localSheetId="9">'[1]ADMIN SERVICES USE ONLY'!#REF!</definedName>
    <definedName name="Type" localSheetId="5">'[1]ADMIN SERVICES USE ONLY'!#REF!</definedName>
    <definedName name="Type" localSheetId="3">'[1]ADMIN SERVICES USE ONLY'!#REF!</definedName>
    <definedName name="Type" localSheetId="2">'[1]ADMIN SERVICES USE ONLY'!#REF!</definedName>
    <definedName name="Type" localSheetId="4">'[1]ADMIN SERVICES USE ONLY'!#REF!</definedName>
    <definedName name="Type" localSheetId="8">'[1]ADMIN SERVICES USE ONLY'!#REF!</definedName>
    <definedName nam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4" l="1"/>
  <c r="D48" i="1" l="1"/>
  <c r="E46" i="1"/>
  <c r="F46" i="1"/>
  <c r="G46" i="1"/>
  <c r="D46" i="1"/>
  <c r="E13" i="10"/>
  <c r="E14" i="6"/>
  <c r="G14" i="6"/>
  <c r="F44" i="1"/>
  <c r="E69" i="14"/>
  <c r="E14" i="2"/>
  <c r="G24" i="1" l="1"/>
  <c r="H24" i="1"/>
  <c r="H21" i="14"/>
  <c r="G21" i="14"/>
  <c r="F21" i="14"/>
  <c r="E21" i="14"/>
  <c r="D21" i="14"/>
  <c r="H20" i="14"/>
  <c r="G20" i="14"/>
  <c r="I20" i="14" s="1"/>
  <c r="I21" i="14" s="1"/>
  <c r="I19" i="14"/>
  <c r="I18" i="14"/>
  <c r="D15" i="14"/>
  <c r="H14" i="14"/>
  <c r="H15" i="14" s="1"/>
  <c r="E14" i="14"/>
  <c r="D14" i="14"/>
  <c r="H10" i="14"/>
  <c r="G10" i="14"/>
  <c r="G14" i="14" s="1"/>
  <c r="F10" i="14"/>
  <c r="E10" i="14"/>
  <c r="D10" i="14"/>
  <c r="D24" i="1" s="1"/>
  <c r="I9" i="14"/>
  <c r="I8" i="14"/>
  <c r="H48" i="1"/>
  <c r="G48" i="1"/>
  <c r="F14" i="7"/>
  <c r="H46" i="1"/>
  <c r="G14" i="10"/>
  <c r="G44" i="1"/>
  <c r="H44" i="1"/>
  <c r="F13" i="14" l="1"/>
  <c r="F24" i="1"/>
  <c r="E13" i="14"/>
  <c r="E15" i="14" s="1"/>
  <c r="E24" i="1"/>
  <c r="F15" i="14"/>
  <c r="I10" i="14"/>
  <c r="B24" i="14" s="1"/>
  <c r="G15" i="14"/>
  <c r="I14" i="14"/>
  <c r="I13" i="14" l="1"/>
  <c r="I15" i="14" s="1"/>
  <c r="G34" i="1"/>
  <c r="H34" i="1"/>
  <c r="G15" i="1"/>
  <c r="H15" i="1"/>
  <c r="G14" i="1"/>
  <c r="H14" i="1"/>
  <c r="D10" i="1"/>
  <c r="E10" i="1"/>
  <c r="G10" i="1"/>
  <c r="H10" i="1"/>
  <c r="E13" i="7"/>
  <c r="A19" i="1" l="1"/>
  <c r="E72" i="2"/>
  <c r="E72" i="3"/>
  <c r="E72" i="4"/>
  <c r="E72" i="6"/>
  <c r="E72" i="7"/>
  <c r="E72" i="8"/>
  <c r="E72" i="9"/>
  <c r="E72" i="10"/>
  <c r="D72" i="2"/>
  <c r="D72" i="3"/>
  <c r="D72" i="4"/>
  <c r="D72" i="6"/>
  <c r="D72" i="7"/>
  <c r="D72" i="8"/>
  <c r="D72" i="9"/>
  <c r="D72" i="10"/>
  <c r="D71" i="2"/>
  <c r="D71" i="3"/>
  <c r="D71" i="4"/>
  <c r="D71" i="6"/>
  <c r="D71" i="7"/>
  <c r="D71" i="8"/>
  <c r="D71" i="9"/>
  <c r="D71" i="10"/>
  <c r="G16" i="1"/>
  <c r="H16" i="1"/>
  <c r="G11" i="1"/>
  <c r="H11" i="1"/>
  <c r="D11" i="1"/>
  <c r="G19" i="1"/>
  <c r="G21" i="1" s="1"/>
  <c r="H19" i="1"/>
  <c r="H21" i="1" s="1"/>
  <c r="F72" i="10"/>
  <c r="D21" i="10"/>
  <c r="I19" i="10"/>
  <c r="I18" i="10"/>
  <c r="E14" i="10"/>
  <c r="D14" i="10"/>
  <c r="E15" i="10"/>
  <c r="H10" i="10"/>
  <c r="G10" i="10"/>
  <c r="G15" i="10" s="1"/>
  <c r="F10" i="10"/>
  <c r="E10" i="10"/>
  <c r="E46" i="2" s="1"/>
  <c r="D10" i="10"/>
  <c r="D25" i="1" s="1"/>
  <c r="I9" i="10"/>
  <c r="I8" i="10"/>
  <c r="F72" i="9"/>
  <c r="D21" i="9"/>
  <c r="I19" i="9"/>
  <c r="I18" i="9"/>
  <c r="I14" i="9"/>
  <c r="H14" i="9"/>
  <c r="G14" i="9"/>
  <c r="F14" i="9"/>
  <c r="E14" i="9"/>
  <c r="D14" i="9"/>
  <c r="G13" i="9"/>
  <c r="G15" i="9" s="1"/>
  <c r="H10" i="9"/>
  <c r="H13" i="9" s="1"/>
  <c r="H15" i="9" s="1"/>
  <c r="G10" i="9"/>
  <c r="F10" i="9"/>
  <c r="F13" i="9" s="1"/>
  <c r="F15" i="9" s="1"/>
  <c r="F15" i="1" s="1"/>
  <c r="E10" i="9"/>
  <c r="E13" i="9" s="1"/>
  <c r="E15" i="9" s="1"/>
  <c r="E15" i="1" s="1"/>
  <c r="D10" i="9"/>
  <c r="D13" i="9" s="1"/>
  <c r="I9" i="9"/>
  <c r="I8" i="9"/>
  <c r="F72" i="8"/>
  <c r="D21" i="8"/>
  <c r="I19" i="8"/>
  <c r="I18" i="8"/>
  <c r="H14" i="8"/>
  <c r="G14" i="8"/>
  <c r="G52" i="1" s="1"/>
  <c r="F14" i="8"/>
  <c r="E14" i="8"/>
  <c r="E52" i="1" s="1"/>
  <c r="D14" i="8"/>
  <c r="H10" i="8"/>
  <c r="H13" i="8" s="1"/>
  <c r="G10" i="8"/>
  <c r="G13" i="8" s="1"/>
  <c r="F10" i="8"/>
  <c r="F13" i="8" s="1"/>
  <c r="E10" i="8"/>
  <c r="D10" i="8"/>
  <c r="D13" i="8" s="1"/>
  <c r="D45" i="1" s="1"/>
  <c r="I9" i="8"/>
  <c r="I8" i="8"/>
  <c r="F72" i="7"/>
  <c r="H21" i="7"/>
  <c r="D21" i="7"/>
  <c r="H20" i="7"/>
  <c r="I19" i="7"/>
  <c r="I18" i="7"/>
  <c r="E15" i="7"/>
  <c r="H14" i="7"/>
  <c r="G14" i="7"/>
  <c r="D14" i="7"/>
  <c r="D15" i="7" s="1"/>
  <c r="G13" i="7"/>
  <c r="G15" i="7" s="1"/>
  <c r="H10" i="7"/>
  <c r="H13" i="7" s="1"/>
  <c r="H15" i="7" s="1"/>
  <c r="G10" i="7"/>
  <c r="F10" i="7"/>
  <c r="E10" i="7"/>
  <c r="E34" i="1" s="1"/>
  <c r="D10" i="7"/>
  <c r="D34" i="1" s="1"/>
  <c r="I9" i="7"/>
  <c r="I8" i="7"/>
  <c r="F72" i="6"/>
  <c r="D21" i="6"/>
  <c r="I19" i="6"/>
  <c r="I18" i="6"/>
  <c r="E15" i="6"/>
  <c r="D15" i="6"/>
  <c r="H10" i="6"/>
  <c r="H33" i="1" s="1"/>
  <c r="G10" i="6"/>
  <c r="F10" i="6"/>
  <c r="E10" i="6"/>
  <c r="E33" i="1" s="1"/>
  <c r="D10" i="6"/>
  <c r="D33" i="1" s="1"/>
  <c r="I9" i="6"/>
  <c r="I8" i="6"/>
  <c r="F72" i="4"/>
  <c r="D21" i="4"/>
  <c r="G20" i="4"/>
  <c r="G21" i="4" s="1"/>
  <c r="I19" i="4"/>
  <c r="I18" i="4"/>
  <c r="H14" i="4"/>
  <c r="F14" i="4"/>
  <c r="E14" i="4"/>
  <c r="D14" i="4"/>
  <c r="H10" i="4"/>
  <c r="H13" i="4" s="1"/>
  <c r="H15" i="4" s="1"/>
  <c r="G10" i="4"/>
  <c r="G15" i="4" s="1"/>
  <c r="F10" i="4"/>
  <c r="F10" i="1" s="1"/>
  <c r="F11" i="1" s="1"/>
  <c r="E10" i="4"/>
  <c r="E11" i="1" s="1"/>
  <c r="D10" i="4"/>
  <c r="D13" i="4" s="1"/>
  <c r="I9" i="4"/>
  <c r="I8" i="4"/>
  <c r="F72" i="3"/>
  <c r="H22" i="3"/>
  <c r="G22" i="3"/>
  <c r="F22" i="3"/>
  <c r="E22" i="3"/>
  <c r="D22" i="3"/>
  <c r="I21" i="3"/>
  <c r="I22" i="3" s="1"/>
  <c r="H20" i="3"/>
  <c r="I19" i="3"/>
  <c r="H15" i="3"/>
  <c r="H14" i="3"/>
  <c r="H16" i="3" s="1"/>
  <c r="I13" i="3"/>
  <c r="H11" i="3"/>
  <c r="G11" i="3"/>
  <c r="G20" i="3" s="1"/>
  <c r="F11" i="3"/>
  <c r="E11" i="3"/>
  <c r="E14" i="1" s="1"/>
  <c r="D11" i="3"/>
  <c r="D14" i="3" s="1"/>
  <c r="I10" i="3"/>
  <c r="I9" i="3"/>
  <c r="I8" i="3"/>
  <c r="F72" i="2"/>
  <c r="D21" i="2"/>
  <c r="H20" i="2"/>
  <c r="H21" i="2" s="1"/>
  <c r="F21" i="2"/>
  <c r="I19" i="2"/>
  <c r="I18" i="2"/>
  <c r="F17" i="2"/>
  <c r="D17" i="2"/>
  <c r="H14" i="2"/>
  <c r="G14" i="2"/>
  <c r="F14" i="2"/>
  <c r="D14" i="2"/>
  <c r="I14" i="2" s="1"/>
  <c r="H13" i="2"/>
  <c r="H15" i="2" s="1"/>
  <c r="F13" i="2"/>
  <c r="H12" i="2"/>
  <c r="H17" i="2" s="1"/>
  <c r="G12" i="2"/>
  <c r="G17" i="2" s="1"/>
  <c r="F12" i="2"/>
  <c r="E12" i="2"/>
  <c r="E17" i="2" s="1"/>
  <c r="D12" i="2"/>
  <c r="H10" i="2"/>
  <c r="G10" i="2"/>
  <c r="G13" i="2" s="1"/>
  <c r="F10" i="2"/>
  <c r="F19" i="1" s="1"/>
  <c r="F21" i="1" s="1"/>
  <c r="E10" i="2"/>
  <c r="E13" i="2" s="1"/>
  <c r="D10" i="2"/>
  <c r="D13" i="2" s="1"/>
  <c r="I9" i="2"/>
  <c r="I8" i="2"/>
  <c r="B53" i="1"/>
  <c r="I50" i="1"/>
  <c r="I49" i="1"/>
  <c r="I47" i="1"/>
  <c r="I43" i="1"/>
  <c r="B36" i="1"/>
  <c r="I32" i="1"/>
  <c r="I31" i="1"/>
  <c r="I30" i="1"/>
  <c r="I29" i="1"/>
  <c r="I28" i="1"/>
  <c r="I27" i="1"/>
  <c r="A27" i="1"/>
  <c r="I26" i="1"/>
  <c r="I24" i="1"/>
  <c r="B21" i="1"/>
  <c r="I20" i="1"/>
  <c r="B16" i="1"/>
  <c r="A14" i="1"/>
  <c r="B11" i="1"/>
  <c r="A10" i="1"/>
  <c r="I14" i="8" l="1"/>
  <c r="D52" i="1"/>
  <c r="H15" i="8"/>
  <c r="H45" i="1"/>
  <c r="H35" i="1"/>
  <c r="H25" i="1"/>
  <c r="H36" i="1" s="1"/>
  <c r="H39" i="1" s="1"/>
  <c r="H14" i="10"/>
  <c r="H15" i="10" s="1"/>
  <c r="G15" i="8"/>
  <c r="G45" i="1"/>
  <c r="F15" i="8"/>
  <c r="F45" i="1"/>
  <c r="E61" i="9"/>
  <c r="E71" i="9" s="1"/>
  <c r="E61" i="14"/>
  <c r="D15" i="8"/>
  <c r="F46" i="10"/>
  <c r="F25" i="1"/>
  <c r="F14" i="10"/>
  <c r="F15" i="10" s="1"/>
  <c r="E46" i="4"/>
  <c r="E46" i="7"/>
  <c r="E46" i="3"/>
  <c r="E46" i="6"/>
  <c r="E46" i="9"/>
  <c r="E25" i="1"/>
  <c r="E46" i="8"/>
  <c r="E16" i="1"/>
  <c r="H15" i="6"/>
  <c r="H14" i="6"/>
  <c r="H52" i="1" s="1"/>
  <c r="F33" i="1"/>
  <c r="F14" i="6"/>
  <c r="F15" i="2"/>
  <c r="F48" i="1"/>
  <c r="D44" i="1"/>
  <c r="I10" i="2"/>
  <c r="B24" i="2" s="1"/>
  <c r="E15" i="2"/>
  <c r="E48" i="1"/>
  <c r="F34" i="1"/>
  <c r="F46" i="6"/>
  <c r="G25" i="1"/>
  <c r="I10" i="10"/>
  <c r="B24" i="10" s="1"/>
  <c r="F21" i="4"/>
  <c r="F14" i="1"/>
  <c r="F16" i="1" s="1"/>
  <c r="F16" i="3"/>
  <c r="G35" i="1"/>
  <c r="F35" i="1"/>
  <c r="E61" i="7"/>
  <c r="E71" i="7" s="1"/>
  <c r="E61" i="10"/>
  <c r="E71" i="10" s="1"/>
  <c r="E35" i="1"/>
  <c r="E61" i="2"/>
  <c r="E71" i="2" s="1"/>
  <c r="E61" i="3"/>
  <c r="E71" i="3" s="1"/>
  <c r="E61" i="6"/>
  <c r="E71" i="6" s="1"/>
  <c r="E61" i="4"/>
  <c r="E71" i="4" s="1"/>
  <c r="D35" i="1"/>
  <c r="I34" i="1"/>
  <c r="D70" i="9"/>
  <c r="D70" i="4"/>
  <c r="D14" i="1"/>
  <c r="D70" i="3"/>
  <c r="F21" i="7"/>
  <c r="F21" i="9"/>
  <c r="E19" i="1"/>
  <c r="E21" i="1" s="1"/>
  <c r="D19" i="1"/>
  <c r="G33" i="1"/>
  <c r="I10" i="6"/>
  <c r="B24" i="6" s="1"/>
  <c r="D70" i="10"/>
  <c r="D70" i="2"/>
  <c r="D70" i="8"/>
  <c r="D70" i="7"/>
  <c r="D70" i="6"/>
  <c r="I10" i="4"/>
  <c r="B24" i="4" s="1"/>
  <c r="I10" i="7"/>
  <c r="B24" i="7" s="1"/>
  <c r="I10" i="9"/>
  <c r="B24" i="9" s="1"/>
  <c r="I10" i="8"/>
  <c r="B24" i="8" s="1"/>
  <c r="I11" i="3"/>
  <c r="B25" i="3" s="1"/>
  <c r="G15" i="6"/>
  <c r="I13" i="6"/>
  <c r="G15" i="2"/>
  <c r="D15" i="10"/>
  <c r="I13" i="10"/>
  <c r="D16" i="3"/>
  <c r="I13" i="9"/>
  <c r="I15" i="9" s="1"/>
  <c r="D15" i="9"/>
  <c r="D15" i="1" s="1"/>
  <c r="I15" i="1" s="1"/>
  <c r="E21" i="7"/>
  <c r="I14" i="4"/>
  <c r="I13" i="2"/>
  <c r="I15" i="2" s="1"/>
  <c r="D15" i="2"/>
  <c r="D15" i="4"/>
  <c r="H53" i="1"/>
  <c r="G20" i="2"/>
  <c r="G21" i="2" s="1"/>
  <c r="H20" i="4"/>
  <c r="H21" i="4" s="1"/>
  <c r="G20" i="7"/>
  <c r="G21" i="7" s="1"/>
  <c r="F21" i="8"/>
  <c r="G15" i="3"/>
  <c r="F46" i="3"/>
  <c r="F46" i="4"/>
  <c r="H20" i="8"/>
  <c r="H21" i="8" s="1"/>
  <c r="G20" i="9"/>
  <c r="G21" i="9" s="1"/>
  <c r="F21" i="10"/>
  <c r="I13" i="7"/>
  <c r="F46" i="2"/>
  <c r="E13" i="4"/>
  <c r="F21" i="6"/>
  <c r="F46" i="7"/>
  <c r="H20" i="9"/>
  <c r="H21" i="9" s="1"/>
  <c r="G20" i="10"/>
  <c r="G21" i="10" s="1"/>
  <c r="I10" i="1"/>
  <c r="I11" i="1" s="1"/>
  <c r="I15" i="3"/>
  <c r="E20" i="3"/>
  <c r="F13" i="4"/>
  <c r="G21" i="6"/>
  <c r="E13" i="8"/>
  <c r="F46" i="8"/>
  <c r="H20" i="10"/>
  <c r="H21" i="10" s="1"/>
  <c r="G20" i="8"/>
  <c r="G21" i="8" s="1"/>
  <c r="F20" i="3"/>
  <c r="H21" i="6"/>
  <c r="I14" i="7"/>
  <c r="E61" i="8"/>
  <c r="E71" i="8" s="1"/>
  <c r="F46" i="9"/>
  <c r="E46" i="10"/>
  <c r="E14" i="3"/>
  <c r="D36" i="1" l="1"/>
  <c r="D16" i="1"/>
  <c r="E15" i="8"/>
  <c r="E45" i="1"/>
  <c r="I45" i="1" s="1"/>
  <c r="I25" i="1"/>
  <c r="I14" i="10"/>
  <c r="I15" i="10" s="1"/>
  <c r="F52" i="1"/>
  <c r="I52" i="1" s="1"/>
  <c r="I14" i="6"/>
  <c r="I15" i="6" s="1"/>
  <c r="F15" i="6"/>
  <c r="I14" i="3"/>
  <c r="E44" i="1"/>
  <c r="F15" i="7"/>
  <c r="I16" i="3"/>
  <c r="F36" i="1"/>
  <c r="F39" i="1" s="1"/>
  <c r="G36" i="1"/>
  <c r="G39" i="1" s="1"/>
  <c r="I46" i="1"/>
  <c r="E36" i="1"/>
  <c r="E39" i="1" s="1"/>
  <c r="D53" i="1"/>
  <c r="I35" i="1"/>
  <c r="H56" i="1"/>
  <c r="E15" i="4"/>
  <c r="E70" i="7"/>
  <c r="E70" i="8"/>
  <c r="E70" i="9"/>
  <c r="E70" i="3"/>
  <c r="E70" i="2"/>
  <c r="E70" i="10"/>
  <c r="E70" i="4"/>
  <c r="E70" i="6"/>
  <c r="F15" i="4"/>
  <c r="F70" i="7"/>
  <c r="F70" i="4"/>
  <c r="F70" i="8"/>
  <c r="F70" i="9"/>
  <c r="F70" i="2"/>
  <c r="F70" i="10"/>
  <c r="F70" i="3"/>
  <c r="F70" i="6"/>
  <c r="I19" i="1"/>
  <c r="I21" i="1" s="1"/>
  <c r="D21" i="1"/>
  <c r="I33" i="1"/>
  <c r="I15" i="7"/>
  <c r="I20" i="7"/>
  <c r="I21" i="7" s="1"/>
  <c r="E21" i="9"/>
  <c r="I20" i="9"/>
  <c r="I21" i="9" s="1"/>
  <c r="I14" i="1"/>
  <c r="I16" i="1" s="1"/>
  <c r="E21" i="2"/>
  <c r="I20" i="2"/>
  <c r="I21" i="2" s="1"/>
  <c r="I51" i="1"/>
  <c r="G16" i="3"/>
  <c r="I13" i="8"/>
  <c r="I15" i="8" s="1"/>
  <c r="E21" i="4"/>
  <c r="I20" i="4"/>
  <c r="I21" i="4" s="1"/>
  <c r="E21" i="8"/>
  <c r="I20" i="8"/>
  <c r="I21" i="8" s="1"/>
  <c r="I20" i="10"/>
  <c r="I21" i="10" s="1"/>
  <c r="E21" i="10"/>
  <c r="I13" i="4"/>
  <c r="I15" i="4" s="1"/>
  <c r="G53" i="1"/>
  <c r="E16" i="3"/>
  <c r="I20" i="3"/>
  <c r="I20" i="6"/>
  <c r="I21" i="6" s="1"/>
  <c r="E21" i="6"/>
  <c r="D39" i="1" l="1"/>
  <c r="D56" i="1" s="1"/>
  <c r="F53" i="1"/>
  <c r="F56" i="1" s="1"/>
  <c r="I48" i="1"/>
  <c r="G56" i="1"/>
  <c r="I36" i="1"/>
  <c r="I39" i="1" s="1"/>
  <c r="E53" i="1"/>
  <c r="E56" i="1" s="1"/>
  <c r="I44" i="1"/>
  <c r="I53" i="1" l="1"/>
  <c r="I56" i="1" s="1"/>
</calcChain>
</file>

<file path=xl/sharedStrings.xml><?xml version="1.0" encoding="utf-8"?>
<sst xmlns="http://schemas.openxmlformats.org/spreadsheetml/2006/main" count="466" uniqueCount="97">
  <si>
    <t>PROJECTS AND FUNDING SOURCE SUMMARY</t>
  </si>
  <si>
    <t xml:space="preserve">Project </t>
  </si>
  <si>
    <t>Page</t>
  </si>
  <si>
    <t>Number</t>
  </si>
  <si>
    <t>Project Description</t>
  </si>
  <si>
    <t>24-25</t>
  </si>
  <si>
    <t>25-26</t>
  </si>
  <si>
    <t>26-27</t>
  </si>
  <si>
    <t>27-28</t>
  </si>
  <si>
    <t>28-29</t>
  </si>
  <si>
    <t>CIP Total</t>
  </si>
  <si>
    <t>GENERAL GOVERNMENT</t>
  </si>
  <si>
    <t>TOTAL</t>
  </si>
  <si>
    <t>PARKS</t>
  </si>
  <si>
    <t>PK-5 LVGC Irrigation System Replacement</t>
  </si>
  <si>
    <t>STREETS</t>
  </si>
  <si>
    <t>UTILITES</t>
  </si>
  <si>
    <t>WWTP Upgrade to 1.5 MGD</t>
  </si>
  <si>
    <t>WW-10 MacArthur Lift Station Expansion</t>
  </si>
  <si>
    <t>WW-11 Wastewater Line Replacements</t>
  </si>
  <si>
    <t>WT-13 Water Line Replacements</t>
  </si>
  <si>
    <t>WW-13 Cove Lift Station Expansion</t>
  </si>
  <si>
    <t>WW-14 Truman Lift Station Expansion</t>
  </si>
  <si>
    <t xml:space="preserve">WW-15 P17 to P3 Effluent Pipe Replacement </t>
  </si>
  <si>
    <t>WTP #3 Upgrade &amp; Expansion</t>
  </si>
  <si>
    <t>New hydro-tank at Talon Tank</t>
  </si>
  <si>
    <t>Effluent Ponds</t>
  </si>
  <si>
    <t>TOTAL CAPITAL IMPROVEMENT PLAN</t>
  </si>
  <si>
    <t>FUNDING</t>
  </si>
  <si>
    <t>General Fund Revenue</t>
  </si>
  <si>
    <t>General Fund Reserve</t>
  </si>
  <si>
    <t>Uitility Fund Reserve</t>
  </si>
  <si>
    <t>Water Impact Fee</t>
  </si>
  <si>
    <t>Sewer Impact Fee</t>
  </si>
  <si>
    <t>New CO</t>
  </si>
  <si>
    <t>Previous CO</t>
  </si>
  <si>
    <t>Grants Not Awarded</t>
  </si>
  <si>
    <t>Awarded Grants</t>
  </si>
  <si>
    <t>Other</t>
  </si>
  <si>
    <t>ST-1 Street Rehab</t>
  </si>
  <si>
    <t>Expenses</t>
  </si>
  <si>
    <t>Total</t>
  </si>
  <si>
    <t>Professional Services</t>
  </si>
  <si>
    <t>Construction</t>
  </si>
  <si>
    <t>Total Expenses</t>
  </si>
  <si>
    <t>Funding Source</t>
  </si>
  <si>
    <t>Total Funding</t>
  </si>
  <si>
    <t>Operating Impact</t>
  </si>
  <si>
    <t>Personnel</t>
  </si>
  <si>
    <t>Utilities</t>
  </si>
  <si>
    <t>Supplies &amp; Services</t>
  </si>
  <si>
    <t>Total Operating Impact</t>
  </si>
  <si>
    <t>Total Project Cost</t>
  </si>
  <si>
    <t>Operating Budget Impact/Other:</t>
  </si>
  <si>
    <t>Status, Priority, Justification and Project Management</t>
  </si>
  <si>
    <t>Project Status</t>
  </si>
  <si>
    <t>New</t>
  </si>
  <si>
    <t>Priority</t>
  </si>
  <si>
    <t xml:space="preserve">High </t>
  </si>
  <si>
    <t>Justification</t>
  </si>
  <si>
    <t>Expansion</t>
  </si>
  <si>
    <t>Managing Department</t>
  </si>
  <si>
    <t>Public Works</t>
  </si>
  <si>
    <t>Project Details</t>
  </si>
  <si>
    <t xml:space="preserve">This will address street maintenance on 267 streets that have identified as in either fair, poor, or very poor condition.  This cost is for milling and overlaying the listed streets over a three (3) calendar year period.
</t>
  </si>
  <si>
    <t>PK-1 Sunset Park East Driveway Entrance</t>
  </si>
  <si>
    <t>Amenities</t>
  </si>
  <si>
    <t>25-25</t>
  </si>
  <si>
    <t>N/A</t>
  </si>
  <si>
    <t>Risk Mitigation</t>
  </si>
  <si>
    <t>G-1 PW Operations</t>
  </si>
  <si>
    <t xml:space="preserve">This project will be designed by a design professional, and put out for competitive bid. </t>
  </si>
  <si>
    <t>UTILITIES</t>
  </si>
  <si>
    <t>None</t>
  </si>
  <si>
    <t>Water Treatment</t>
  </si>
  <si>
    <t>Water Treatment Plant #3 Upgrade</t>
  </si>
  <si>
    <t>Water Distrubution</t>
  </si>
  <si>
    <t>New Talon Hydro Tank</t>
  </si>
  <si>
    <t>Wastewater</t>
  </si>
  <si>
    <t>Effluent Pond #17 Rehab, Effluent Pond #2 Upgrade</t>
  </si>
  <si>
    <t>Some operational costs will increase, but that amount is unknown at this time.</t>
  </si>
  <si>
    <t>Lago Vista Golf Course Effluent Irrigation</t>
  </si>
  <si>
    <t xml:space="preserve">The Lago Vista Golf Course is absolutely essential to the City's effluent disposal process permitted by TCEQ.  This irrigation system is in desperate need of repair, and well past its useful life.  Currently, due to trash and debris that have collected in the lines over the course of 50 years, they are unable to irrigate the volume of effluent needed to keep up effluent production volumes.  As a result, the conditions at the golf course have decreased dramatically, and a large burden is being placed on the Cedar Breaks Effluent Pond.
Also, this irrigation system will include a new pump house on the new effluent pond being proposed on hole #2.  This will completely seperate Public Works &amp; Golf Course operations.  By doing this, the Golf Course Superintendant will no longer have to call Public Works Personnel to turn on/off any pumps.  This upgraded irrigation system will allow for an increase in disposal volumes, and will greatly improve efficiency.  </t>
  </si>
  <si>
    <t>Currently, the Wastewater Plant is operating at near 75% capacity.  As per TCEQ, this is the threshold where they require an upgrade in capacity  begin the design phase.  As presented to the City Council at the June 15th, 2023 meeting, the estimated cost for an upgrade to 1.5 MGD (from 1.0 MGD) with Type 2 treatment is $17.4 Million.  These costs were based on Present Value of the Dollar, and did not include the Future Value.  Also, this cost estimate included the engineering design.  Typically, it will take a project of this magnitude about a year to complete design and permitting.  Also, a good estimate of engineering design cost is about 10% of the total cost.  It is being proposed that a total of $1.74 Million be allocated in FY-24 for the design of this upgrade, and the remainder ($15,660,000) of the cost be programmed for FY-25.  Since inflation over the past several years has been higher than average, a cost escalation of 6% was applied to $15,660,000 which is equal to $16,599,600, which increases the cost of this project by $1 Million.
The design of this plant will include upgrades to certain elements which will allow for an increased treatment volume, and will also allow for a cheaper upgrade to Type 1 treatment if a future City Council desires to do so.  This project is Impact Fee Eligible.</t>
  </si>
  <si>
    <r>
      <t>As part of the CIP list provided in the Water Master Plan, this cost has increased to a total of $29,500,000 to upgrade Water Treatment Plant #3 spread out over 3 fiscal years. The proposed project involves the expansion of the existing Water Treatment Plant (WTP) to increase treatment capacity and improve system efficiency, while simultaneously installing two key transmission mains. One transmission line will run along Lohman Ford Road to connect the WTP to the North Pressure Plane, enabling expanded service and improved pressure stability in northern areas. The second line will connect the WTP to the Viking Tank, enhancing system connectivity and supporting future distribution system expansion. Together, these improvements will ensure the utility can meet growing demand, maintain regulatory compliance, and provide reliable service across the entire service area.</t>
    </r>
    <r>
      <rPr>
        <b/>
        <sz val="10"/>
        <rFont val="Arial"/>
        <family val="2"/>
      </rPr>
      <t>It is important to note that the cost associated with the transmission piping is not included in the current project budget and will need to be addressed separately.</t>
    </r>
  </si>
  <si>
    <t>The proposed expansion of the Water Treatment Plant (WTP) will have an impact on the operating budget due to increased staffing requirements, higher energy consumption, and additional maintenance associated with the new treatment capacity and upgraded systems. While the expansion will improve efficiency and service reliability, it will also introduce more complex infrastructure that requires ongoing oversight and operational support. These factors should be considered in future budgeting to ensure the utility is adequately resourced to manage the expanded facility.</t>
  </si>
  <si>
    <t>As part of the Water Master Plan, the existing hydropneumatic tank at the Talon Tank site was identified as undersized based on Texas Commission on Environmental Quality (TCEQ) requirements. To address this deficiency and support system reliability, the project will include upsizing the hydro tank to meet regulatory standards. In addition, the scope includes installing a backup generator to ensure operational continuity during power outages, and upsizing the distribution pumps to improve system pressure and support growing demand within the service area. These improvements are critical to maintaining compliance, enhancing system performance, and ensuring reliable water service to customers.</t>
  </si>
  <si>
    <r>
      <t xml:space="preserve">As part of our Effluent Disposal Permit the City isn't permitted to discharge Type 2 effluent into Lake Travis, and the City is also required to install a 3rd effluent storage pond in its system once the City reaches 0.75 MGD of wastewater.  As many are well aware of, there is a leak in Effluent Pond 17's liner causing direct discharge of effluent into Lake Travis.  To repair this liner, the City must build the 3rd effluent pond.  Once this 3rd effluent pond is built, Lago Vista Golf Course will be able to install their own independent pump station for their irrigation system.
These projects are ineligible for Impact Fee Funds.  </t>
    </r>
    <r>
      <rPr>
        <b/>
        <sz val="9"/>
        <color rgb="FFFF0000"/>
        <rFont val="Arial"/>
        <family val="2"/>
      </rPr>
      <t>ADD PONDS #14 and #2</t>
    </r>
  </si>
  <si>
    <t xml:space="preserve">WWTP Upgrade to 1.5 MGD </t>
  </si>
  <si>
    <t>Rehabilitation</t>
  </si>
  <si>
    <t>Lift Station Rehabilitation</t>
  </si>
  <si>
    <t>ST-2  Lohman Expansion Dawn to Boggy</t>
  </si>
  <si>
    <t xml:space="preserve">The project has successfully completed the TxDOT review process, and all necessary permits have been issued. Mills Construction has been awarded the contract, and construction is now underway. Completion is estimated for early 2026.
The project cost has been updated to reflect the actual construction cost of $500,100. This funding will support the development of a new entrance to Sunset Park.
</t>
  </si>
  <si>
    <t xml:space="preserve">The City will utilize the Alfalfa Property to expand the Public Works storage and operations yard, supporting the department's growing space and logistical needs.
As noted in the FY-24 budget proposal, the $1.5 million construction cost was a placeholder based on preliminary estimates. The actual project cost will be determined once the full scope is defined and engineering plans are completed.
</t>
  </si>
  <si>
    <t>This project involves the rehabilitation of an existing wastewater lift station to improve operational efficiency, reliability, and compliance with current standards. The scope of work includes the replacement or refurbishment of pumps, motors, control panels, piping, valves, and structural components, as well as electrical and SCADA system upgrades.
Rehabilitation of the lift station is necessary due to aging infrastructure, increased maintenance needs, and growing service demands. The improvements will reduce the risk of system failures or overflows and extend the service life of critical wastewater infrastructure.</t>
  </si>
  <si>
    <t>FY 2024-28 CAPITAL IMPROVEMENT PLAN</t>
  </si>
  <si>
    <t>FY 24-28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</si>
</sst>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quot;$&quot;#,##0"/>
  </numFmts>
  <fonts count="30" x14ac:knownFonts="1">
    <font>
      <sz val="11"/>
      <color theme="1"/>
      <name val="Aptos Narrow"/>
      <family val="2"/>
      <scheme val="minor"/>
    </font>
    <font>
      <sz val="11"/>
      <color theme="1"/>
      <name val="Aptos Narrow"/>
      <family val="2"/>
      <scheme val="minor"/>
    </font>
    <font>
      <sz val="9"/>
      <name val="Times New Roman"/>
      <family val="1"/>
    </font>
    <font>
      <sz val="10"/>
      <name val="Helvetica"/>
      <family val="2"/>
    </font>
    <font>
      <sz val="10"/>
      <name val="Arial"/>
      <family val="2"/>
    </font>
    <font>
      <sz val="10"/>
      <name val="Book Antiqua"/>
      <family val="1"/>
    </font>
    <font>
      <b/>
      <sz val="16"/>
      <name val="Helvetica"/>
      <family val="2"/>
    </font>
    <font>
      <b/>
      <sz val="10"/>
      <name val="Aptos Narrow"/>
      <family val="2"/>
      <scheme val="minor"/>
    </font>
    <font>
      <b/>
      <sz val="10"/>
      <color theme="0"/>
      <name val="Helvetica"/>
      <family val="2"/>
    </font>
    <font>
      <sz val="12"/>
      <color theme="0"/>
      <name val="Helvetica"/>
      <family val="2"/>
    </font>
    <font>
      <b/>
      <sz val="10"/>
      <name val="Book Antiqua"/>
      <family val="1"/>
    </font>
    <font>
      <b/>
      <sz val="12"/>
      <color theme="0"/>
      <name val="Helvetica"/>
      <family val="2"/>
    </font>
    <font>
      <b/>
      <sz val="10"/>
      <name val="Helvetica"/>
      <family val="2"/>
    </font>
    <font>
      <sz val="10"/>
      <color theme="0"/>
      <name val="Helvetica"/>
      <family val="2"/>
    </font>
    <font>
      <sz val="11"/>
      <color theme="1"/>
      <name val="Arial"/>
      <family val="2"/>
    </font>
    <font>
      <b/>
      <sz val="16"/>
      <name val="Arial"/>
      <family val="2"/>
    </font>
    <font>
      <b/>
      <sz val="11"/>
      <color theme="0"/>
      <name val="Aptos Display"/>
      <family val="1"/>
      <scheme val="major"/>
    </font>
    <font>
      <b/>
      <sz val="14"/>
      <color theme="0"/>
      <name val="Arial"/>
      <family val="2"/>
    </font>
    <font>
      <b/>
      <sz val="10"/>
      <color theme="0"/>
      <name val="Arial"/>
      <family val="2"/>
    </font>
    <font>
      <sz val="11"/>
      <name val="Arial"/>
      <family val="2"/>
    </font>
    <font>
      <sz val="11"/>
      <color theme="9" tint="-0.499984740745262"/>
      <name val="Aptos Narrow"/>
      <family val="2"/>
      <scheme val="minor"/>
    </font>
    <font>
      <sz val="10"/>
      <color theme="0"/>
      <name val="Arial"/>
      <family val="2"/>
    </font>
    <font>
      <b/>
      <sz val="16"/>
      <color theme="1"/>
      <name val="Aptos Narrow"/>
      <family val="2"/>
      <scheme val="minor"/>
    </font>
    <font>
      <b/>
      <sz val="14"/>
      <name val="Arial"/>
      <family val="2"/>
    </font>
    <font>
      <sz val="9"/>
      <color theme="4" tint="-0.499984740745262"/>
      <name val="Aptos Narrow"/>
      <family val="2"/>
      <scheme val="minor"/>
    </font>
    <font>
      <b/>
      <sz val="11"/>
      <color theme="0"/>
      <name val="Arial"/>
      <family val="2"/>
    </font>
    <font>
      <sz val="8"/>
      <name val="Arial"/>
      <family val="2"/>
    </font>
    <font>
      <sz val="9"/>
      <name val="Arial"/>
      <family val="2"/>
    </font>
    <font>
      <b/>
      <sz val="9"/>
      <color rgb="FFFF0000"/>
      <name val="Arial"/>
      <family val="2"/>
    </font>
    <font>
      <b/>
      <sz val="10"/>
      <name val="Arial"/>
      <family val="2"/>
    </font>
  </fonts>
  <fills count="13">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8"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s>
  <borders count="37">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4" fillId="0" borderId="0" applyFont="0" applyFill="0" applyBorder="0" applyAlignment="0" applyProtection="0"/>
    <xf numFmtId="0" fontId="7" fillId="3" borderId="1" applyProtection="0">
      <alignment horizontal="left" vertical="center"/>
    </xf>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6" fillId="3" borderId="0" applyNumberFormat="0" applyProtection="0">
      <alignment horizontal="left" vertical="center"/>
    </xf>
    <xf numFmtId="0" fontId="20" fillId="9" borderId="19" applyProtection="0">
      <alignment horizontal="center" vertical="center"/>
    </xf>
    <xf numFmtId="166" fontId="22" fillId="10" borderId="19" applyProtection="0">
      <alignment horizontal="center" vertical="center"/>
    </xf>
    <xf numFmtId="0" fontId="24" fillId="11" borderId="1" applyProtection="0">
      <alignment horizontal="left" vertical="center"/>
    </xf>
  </cellStyleXfs>
  <cellXfs count="206">
    <xf numFmtId="0" fontId="0" fillId="0" borderId="0" xfId="0"/>
    <xf numFmtId="0" fontId="3" fillId="0" borderId="0" xfId="3" applyFont="1" applyAlignment="1">
      <alignment horizontal="left" vertical="center"/>
    </xf>
    <xf numFmtId="0" fontId="3" fillId="0" borderId="0" xfId="3" applyFont="1" applyAlignment="1">
      <alignment vertical="center"/>
    </xf>
    <xf numFmtId="164" fontId="3" fillId="0" borderId="0" xfId="4" applyNumberFormat="1" applyFont="1" applyFill="1" applyAlignment="1">
      <alignment horizontal="right" vertical="center"/>
    </xf>
    <xf numFmtId="164" fontId="3" fillId="0" borderId="0" xfId="4" applyNumberFormat="1" applyFont="1" applyFill="1" applyBorder="1" applyAlignment="1">
      <alignment horizontal="right" vertical="center"/>
    </xf>
    <xf numFmtId="0" fontId="5" fillId="0" borderId="0" xfId="3" applyFont="1" applyAlignment="1">
      <alignment vertical="center"/>
    </xf>
    <xf numFmtId="0" fontId="8" fillId="4" borderId="2" xfId="5" applyFont="1" applyFill="1" applyBorder="1" applyAlignment="1">
      <alignment horizontal="center" vertical="center"/>
    </xf>
    <xf numFmtId="0" fontId="9" fillId="4" borderId="3" xfId="3" applyFont="1" applyFill="1" applyBorder="1" applyAlignment="1">
      <alignment vertical="center"/>
    </xf>
    <xf numFmtId="164" fontId="9" fillId="4" borderId="3" xfId="4" applyNumberFormat="1" applyFont="1" applyFill="1" applyBorder="1" applyAlignment="1">
      <alignment horizontal="right" vertical="center"/>
    </xf>
    <xf numFmtId="164" fontId="9" fillId="4" borderId="3" xfId="4" applyNumberFormat="1" applyFont="1" applyFill="1" applyBorder="1" applyAlignment="1">
      <alignment horizontal="center" vertical="center"/>
    </xf>
    <xf numFmtId="0" fontId="10" fillId="0" borderId="0" xfId="3" applyFont="1" applyAlignment="1">
      <alignment horizontal="center" vertical="center"/>
    </xf>
    <xf numFmtId="0" fontId="11" fillId="4" borderId="4" xfId="3" applyFont="1" applyFill="1" applyBorder="1" applyAlignment="1">
      <alignment horizontal="center" vertical="center"/>
    </xf>
    <xf numFmtId="0" fontId="11" fillId="4" borderId="0" xfId="3" applyFont="1" applyFill="1" applyAlignment="1">
      <alignment horizontal="center" vertical="center"/>
    </xf>
    <xf numFmtId="164" fontId="11" fillId="4" borderId="0" xfId="4" applyNumberFormat="1" applyFont="1" applyFill="1" applyBorder="1" applyAlignment="1">
      <alignment horizontal="center" vertical="center"/>
    </xf>
    <xf numFmtId="0" fontId="11" fillId="4" borderId="5" xfId="3" applyFont="1" applyFill="1" applyBorder="1" applyAlignment="1">
      <alignment horizontal="center" vertical="center"/>
    </xf>
    <xf numFmtId="0" fontId="11" fillId="4" borderId="6" xfId="3" applyFont="1" applyFill="1" applyBorder="1" applyAlignment="1">
      <alignment horizontal="left" vertical="center"/>
    </xf>
    <xf numFmtId="0" fontId="11" fillId="4" borderId="6" xfId="3" applyFont="1" applyFill="1" applyBorder="1" applyAlignment="1">
      <alignment horizontal="center" vertical="center"/>
    </xf>
    <xf numFmtId="164" fontId="11" fillId="4" borderId="6" xfId="4" applyNumberFormat="1" applyFont="1" applyFill="1" applyBorder="1" applyAlignment="1">
      <alignment horizontal="center" vertical="center"/>
    </xf>
    <xf numFmtId="0" fontId="5" fillId="0" borderId="0" xfId="3" applyFont="1" applyAlignment="1">
      <alignment horizontal="center" vertical="center"/>
    </xf>
    <xf numFmtId="0" fontId="3" fillId="0" borderId="0" xfId="3" applyFont="1" applyAlignment="1">
      <alignment horizontal="center" vertical="center"/>
    </xf>
    <xf numFmtId="164" fontId="3" fillId="0" borderId="0" xfId="4" applyNumberFormat="1" applyFont="1" applyFill="1" applyBorder="1" applyAlignment="1">
      <alignment horizontal="center" vertical="center"/>
    </xf>
    <xf numFmtId="41" fontId="3" fillId="0" borderId="0" xfId="4" applyNumberFormat="1" applyFont="1" applyFill="1" applyBorder="1" applyAlignment="1">
      <alignment horizontal="center" vertical="center"/>
    </xf>
    <xf numFmtId="41" fontId="3" fillId="0" borderId="0" xfId="4" applyNumberFormat="1" applyFont="1" applyFill="1" applyBorder="1" applyAlignment="1">
      <alignment horizontal="right" vertical="center"/>
    </xf>
    <xf numFmtId="41" fontId="3" fillId="0" borderId="0" xfId="6" applyNumberFormat="1" applyFont="1" applyFill="1" applyBorder="1" applyAlignment="1">
      <alignment horizontal="right" vertical="center"/>
    </xf>
    <xf numFmtId="41" fontId="3" fillId="0" borderId="0" xfId="7" applyNumberFormat="1" applyFont="1" applyFill="1" applyBorder="1" applyAlignment="1">
      <alignment horizontal="right" vertical="center"/>
    </xf>
    <xf numFmtId="0" fontId="3" fillId="0" borderId="9" xfId="3" applyFont="1" applyBorder="1" applyAlignment="1">
      <alignment horizontal="left" vertical="center"/>
    </xf>
    <xf numFmtId="0" fontId="3" fillId="0" borderId="9" xfId="3" applyFont="1" applyBorder="1" applyAlignment="1">
      <alignment horizontal="center" vertical="center"/>
    </xf>
    <xf numFmtId="41" fontId="3" fillId="0" borderId="9" xfId="6" applyNumberFormat="1" applyFont="1" applyFill="1" applyBorder="1" applyAlignment="1">
      <alignment horizontal="right" vertical="center"/>
    </xf>
    <xf numFmtId="41" fontId="3" fillId="0" borderId="9" xfId="7" applyNumberFormat="1" applyFont="1" applyFill="1" applyBorder="1" applyAlignment="1">
      <alignment horizontal="right" vertical="center"/>
    </xf>
    <xf numFmtId="0" fontId="12" fillId="6" borderId="10" xfId="3" applyFont="1" applyFill="1" applyBorder="1" applyAlignment="1">
      <alignment horizontal="right" vertical="center"/>
    </xf>
    <xf numFmtId="0" fontId="12" fillId="6" borderId="10" xfId="3" applyFont="1" applyFill="1" applyBorder="1" applyAlignment="1">
      <alignment vertical="center"/>
    </xf>
    <xf numFmtId="0" fontId="12" fillId="6" borderId="10" xfId="3" applyFont="1" applyFill="1" applyBorder="1" applyAlignment="1">
      <alignment horizontal="center" vertical="center"/>
    </xf>
    <xf numFmtId="41" fontId="12" fillId="6" borderId="10" xfId="4" applyNumberFormat="1" applyFont="1" applyFill="1" applyBorder="1" applyAlignment="1">
      <alignment horizontal="right" vertical="center"/>
    </xf>
    <xf numFmtId="0" fontId="5" fillId="6" borderId="0" xfId="3" applyFont="1" applyFill="1" applyAlignment="1">
      <alignment vertical="center"/>
    </xf>
    <xf numFmtId="41" fontId="3" fillId="0" borderId="0" xfId="4" applyNumberFormat="1" applyFont="1" applyFill="1" applyAlignment="1">
      <alignment horizontal="right" vertical="center"/>
    </xf>
    <xf numFmtId="0" fontId="12" fillId="6" borderId="9" xfId="3" applyFont="1" applyFill="1" applyBorder="1" applyAlignment="1">
      <alignment horizontal="right" vertical="center"/>
    </xf>
    <xf numFmtId="0" fontId="12" fillId="6" borderId="9" xfId="3" applyFont="1" applyFill="1" applyBorder="1" applyAlignment="1">
      <alignment vertical="center"/>
    </xf>
    <xf numFmtId="0" fontId="12" fillId="6" borderId="9" xfId="3" applyFont="1" applyFill="1" applyBorder="1" applyAlignment="1">
      <alignment horizontal="center" vertical="center"/>
    </xf>
    <xf numFmtId="41" fontId="12" fillId="6" borderId="9" xfId="4" applyNumberFormat="1" applyFont="1" applyFill="1" applyBorder="1" applyAlignment="1">
      <alignment horizontal="right" vertical="center"/>
    </xf>
    <xf numFmtId="41" fontId="3" fillId="0" borderId="0" xfId="4" applyNumberFormat="1" applyFont="1" applyFill="1" applyBorder="1" applyAlignment="1" applyProtection="1">
      <alignment horizontal="right" vertical="center"/>
    </xf>
    <xf numFmtId="41" fontId="12" fillId="0" borderId="0" xfId="4" applyNumberFormat="1" applyFont="1" applyFill="1" applyBorder="1" applyAlignment="1">
      <alignment horizontal="right" vertical="center"/>
    </xf>
    <xf numFmtId="41" fontId="3" fillId="0" borderId="0" xfId="4" applyNumberFormat="1" applyFont="1" applyFill="1" applyAlignment="1" applyProtection="1">
      <alignment horizontal="right" vertical="center"/>
    </xf>
    <xf numFmtId="0" fontId="10" fillId="0" borderId="0" xfId="3" applyFont="1" applyAlignment="1">
      <alignment vertical="center"/>
    </xf>
    <xf numFmtId="0" fontId="10" fillId="6" borderId="0" xfId="3" applyFont="1" applyFill="1" applyAlignment="1">
      <alignment vertical="center"/>
    </xf>
    <xf numFmtId="0" fontId="12" fillId="0" borderId="0" xfId="3" applyFont="1" applyAlignment="1">
      <alignment horizontal="left" vertical="center"/>
    </xf>
    <xf numFmtId="0" fontId="12" fillId="0" borderId="0" xfId="3" applyFont="1" applyAlignment="1">
      <alignment vertical="center"/>
    </xf>
    <xf numFmtId="0" fontId="12" fillId="0" borderId="0" xfId="3" applyFont="1" applyAlignment="1">
      <alignment horizontal="center" vertical="center"/>
    </xf>
    <xf numFmtId="0" fontId="3" fillId="0" borderId="9" xfId="3" applyFont="1" applyBorder="1" applyAlignment="1">
      <alignment vertical="center"/>
    </xf>
    <xf numFmtId="41" fontId="3" fillId="0" borderId="9" xfId="4" applyNumberFormat="1" applyFont="1" applyFill="1" applyBorder="1" applyAlignment="1" applyProtection="1">
      <alignment horizontal="right" vertical="center"/>
    </xf>
    <xf numFmtId="41" fontId="3" fillId="0" borderId="9" xfId="4" applyNumberFormat="1" applyFont="1" applyFill="1" applyBorder="1" applyAlignment="1">
      <alignment horizontal="right" vertical="center"/>
    </xf>
    <xf numFmtId="0" fontId="12" fillId="6" borderId="12" xfId="3" applyFont="1" applyFill="1" applyBorder="1" applyAlignment="1">
      <alignment horizontal="left" vertical="center"/>
    </xf>
    <xf numFmtId="0" fontId="3" fillId="6" borderId="12" xfId="3" applyFont="1" applyFill="1" applyBorder="1" applyAlignment="1">
      <alignment vertical="center"/>
    </xf>
    <xf numFmtId="0" fontId="3" fillId="6" borderId="12" xfId="3" applyFont="1" applyFill="1" applyBorder="1" applyAlignment="1">
      <alignment horizontal="center" vertical="center"/>
    </xf>
    <xf numFmtId="42" fontId="12" fillId="6" borderId="12" xfId="7" applyNumberFormat="1" applyFont="1" applyFill="1" applyBorder="1" applyAlignment="1">
      <alignment horizontal="right" vertical="center"/>
    </xf>
    <xf numFmtId="42" fontId="5" fillId="6" borderId="0" xfId="3" applyNumberFormat="1" applyFont="1" applyFill="1" applyAlignment="1">
      <alignment vertical="center"/>
    </xf>
    <xf numFmtId="43" fontId="3" fillId="0" borderId="0" xfId="4" applyFont="1" applyFill="1" applyBorder="1" applyAlignment="1">
      <alignment horizontal="right" vertical="center"/>
    </xf>
    <xf numFmtId="0" fontId="13" fillId="7" borderId="0" xfId="3" applyFont="1" applyFill="1" applyAlignment="1">
      <alignment horizontal="center" vertical="center"/>
    </xf>
    <xf numFmtId="0" fontId="13" fillId="7" borderId="0" xfId="3" applyFont="1" applyFill="1" applyAlignment="1">
      <alignment vertical="center"/>
    </xf>
    <xf numFmtId="0" fontId="12" fillId="0" borderId="0" xfId="3" applyFont="1" applyAlignment="1">
      <alignment horizontal="right" vertical="center"/>
    </xf>
    <xf numFmtId="42" fontId="5" fillId="0" borderId="0" xfId="3" applyNumberFormat="1" applyFont="1" applyAlignment="1">
      <alignment vertical="center"/>
    </xf>
    <xf numFmtId="0" fontId="5" fillId="0" borderId="0" xfId="3" applyFont="1" applyAlignment="1">
      <alignment horizontal="left" vertical="center"/>
    </xf>
    <xf numFmtId="164" fontId="5" fillId="0" borderId="0" xfId="4" applyNumberFormat="1" applyFont="1" applyFill="1" applyAlignment="1">
      <alignment horizontal="right" vertical="center"/>
    </xf>
    <xf numFmtId="43" fontId="5" fillId="0" borderId="0" xfId="4" applyFont="1" applyFill="1" applyBorder="1" applyAlignment="1">
      <alignment horizontal="right" vertical="center"/>
    </xf>
    <xf numFmtId="41" fontId="5" fillId="0" borderId="0" xfId="4" applyNumberFormat="1" applyFont="1" applyFill="1" applyBorder="1" applyAlignment="1">
      <alignment horizontal="right" vertical="center"/>
    </xf>
    <xf numFmtId="10" fontId="5" fillId="0" borderId="0" xfId="8" applyNumberFormat="1" applyFont="1" applyFill="1" applyBorder="1" applyAlignment="1">
      <alignment horizontal="right" vertical="center"/>
    </xf>
    <xf numFmtId="164" fontId="5" fillId="0" borderId="0" xfId="1" applyNumberFormat="1" applyFont="1" applyFill="1" applyAlignment="1">
      <alignment horizontal="right" vertical="center"/>
    </xf>
    <xf numFmtId="164" fontId="5" fillId="0" borderId="0" xfId="4" applyNumberFormat="1" applyFont="1" applyFill="1" applyBorder="1" applyAlignment="1">
      <alignment horizontal="right" vertical="center"/>
    </xf>
    <xf numFmtId="0" fontId="14" fillId="0" borderId="0" xfId="0" applyFont="1"/>
    <xf numFmtId="0" fontId="14" fillId="2" borderId="0" xfId="0" applyFont="1" applyFill="1"/>
    <xf numFmtId="0" fontId="17" fillId="5" borderId="14" xfId="9" applyFont="1" applyFill="1" applyBorder="1" applyAlignment="1">
      <alignment vertical="center"/>
    </xf>
    <xf numFmtId="0" fontId="17" fillId="5" borderId="10" xfId="9" applyFont="1" applyFill="1" applyBorder="1" applyAlignment="1">
      <alignment vertical="center"/>
    </xf>
    <xf numFmtId="0" fontId="18" fillId="4" borderId="7" xfId="5" applyFont="1" applyFill="1" applyBorder="1" applyAlignment="1">
      <alignment vertical="center"/>
    </xf>
    <xf numFmtId="0" fontId="18" fillId="4" borderId="16" xfId="5" applyFont="1" applyFill="1" applyBorder="1" applyAlignment="1">
      <alignment vertical="center"/>
    </xf>
    <xf numFmtId="0" fontId="18" fillId="4" borderId="16" xfId="5" applyFont="1" applyFill="1" applyBorder="1" applyAlignment="1">
      <alignment horizontal="center" vertical="center"/>
    </xf>
    <xf numFmtId="0" fontId="18" fillId="4" borderId="16" xfId="5" quotePrefix="1" applyFont="1" applyFill="1" applyBorder="1" applyAlignment="1">
      <alignment horizontal="center" vertical="center"/>
    </xf>
    <xf numFmtId="0" fontId="18" fillId="4" borderId="8" xfId="5" applyFont="1" applyFill="1" applyBorder="1" applyAlignment="1">
      <alignment horizontal="center" vertical="center"/>
    </xf>
    <xf numFmtId="0" fontId="4" fillId="0" borderId="0" xfId="0" applyFont="1"/>
    <xf numFmtId="165" fontId="4" fillId="0" borderId="0" xfId="2" applyNumberFormat="1" applyFont="1" applyFill="1" applyBorder="1"/>
    <xf numFmtId="0" fontId="4" fillId="0" borderId="9" xfId="0" applyFont="1" applyBorder="1"/>
    <xf numFmtId="165" fontId="4" fillId="0" borderId="9" xfId="2" applyNumberFormat="1" applyFont="1" applyFill="1" applyBorder="1"/>
    <xf numFmtId="0" fontId="4" fillId="2" borderId="0" xfId="0" applyFont="1" applyFill="1"/>
    <xf numFmtId="42" fontId="4" fillId="2" borderId="0" xfId="0" applyNumberFormat="1" applyFont="1" applyFill="1"/>
    <xf numFmtId="0" fontId="0" fillId="0" borderId="9" xfId="0" applyBorder="1"/>
    <xf numFmtId="0" fontId="19" fillId="2" borderId="9" xfId="0" applyFont="1" applyFill="1" applyBorder="1"/>
    <xf numFmtId="42" fontId="19" fillId="2" borderId="9" xfId="0" applyNumberFormat="1" applyFont="1" applyFill="1" applyBorder="1"/>
    <xf numFmtId="0" fontId="1" fillId="0" borderId="10" xfId="0" applyFont="1" applyBorder="1"/>
    <xf numFmtId="0" fontId="18" fillId="4" borderId="17" xfId="5" applyFont="1" applyFill="1" applyBorder="1" applyAlignment="1">
      <alignment vertical="center"/>
    </xf>
    <xf numFmtId="0" fontId="18" fillId="4" borderId="10" xfId="5" applyFont="1" applyFill="1" applyBorder="1" applyAlignment="1">
      <alignment vertical="center"/>
    </xf>
    <xf numFmtId="0" fontId="18" fillId="4" borderId="10" xfId="5" applyFont="1" applyFill="1" applyBorder="1" applyAlignment="1">
      <alignment horizontal="center" vertical="center"/>
    </xf>
    <xf numFmtId="0" fontId="18" fillId="4" borderId="18" xfId="5" applyFont="1" applyFill="1" applyBorder="1" applyAlignment="1">
      <alignment horizontal="center" vertical="center"/>
    </xf>
    <xf numFmtId="0" fontId="4" fillId="8" borderId="0" xfId="0" applyFont="1" applyFill="1"/>
    <xf numFmtId="42" fontId="4" fillId="8" borderId="0" xfId="0" applyNumberFormat="1" applyFont="1" applyFill="1"/>
    <xf numFmtId="41" fontId="4" fillId="8" borderId="0" xfId="0" applyNumberFormat="1" applyFont="1" applyFill="1"/>
    <xf numFmtId="42" fontId="4" fillId="0" borderId="9" xfId="0" applyNumberFormat="1" applyFont="1" applyBorder="1"/>
    <xf numFmtId="42" fontId="4" fillId="0" borderId="0" xfId="0" applyNumberFormat="1" applyFont="1"/>
    <xf numFmtId="0" fontId="4" fillId="0" borderId="21" xfId="12" applyFont="1" applyFill="1" applyBorder="1">
      <alignment horizontal="left" vertical="center"/>
    </xf>
    <xf numFmtId="0" fontId="4" fillId="0" borderId="24" xfId="12" applyFont="1" applyFill="1" applyBorder="1">
      <alignment horizontal="left" vertical="center"/>
    </xf>
    <xf numFmtId="0" fontId="4" fillId="0" borderId="26" xfId="12" applyFont="1" applyFill="1" applyBorder="1">
      <alignment horizontal="left" vertical="center"/>
    </xf>
    <xf numFmtId="0" fontId="4" fillId="0" borderId="0" xfId="0" applyFont="1" applyAlignment="1">
      <alignment vertical="top" wrapText="1"/>
    </xf>
    <xf numFmtId="0" fontId="4" fillId="0" borderId="9" xfId="0" applyFont="1" applyBorder="1" applyAlignment="1">
      <alignment vertical="top" wrapText="1"/>
    </xf>
    <xf numFmtId="0" fontId="4" fillId="0" borderId="0" xfId="0" applyFont="1" applyAlignment="1">
      <alignment horizontal="justify" vertical="top" wrapText="1"/>
    </xf>
    <xf numFmtId="0" fontId="4" fillId="0" borderId="9" xfId="0" applyFont="1" applyBorder="1" applyAlignment="1">
      <alignment horizontal="justify" vertical="top" wrapText="1"/>
    </xf>
    <xf numFmtId="0" fontId="25" fillId="0" borderId="0" xfId="0" applyFont="1"/>
    <xf numFmtId="42" fontId="14" fillId="0" borderId="0" xfId="0" applyNumberFormat="1" applyFont="1"/>
    <xf numFmtId="42" fontId="0" fillId="0" borderId="9" xfId="0" applyNumberFormat="1" applyBorder="1"/>
    <xf numFmtId="42" fontId="0" fillId="0" borderId="0" xfId="0" applyNumberFormat="1"/>
    <xf numFmtId="0" fontId="4" fillId="2" borderId="9" xfId="0" applyFont="1" applyFill="1" applyBorder="1"/>
    <xf numFmtId="42" fontId="4" fillId="2" borderId="9" xfId="0" applyNumberFormat="1" applyFont="1" applyFill="1" applyBorder="1"/>
    <xf numFmtId="0" fontId="19" fillId="2" borderId="10" xfId="0" applyFont="1" applyFill="1" applyBorder="1"/>
    <xf numFmtId="42" fontId="19" fillId="2" borderId="10" xfId="0" applyNumberFormat="1" applyFont="1" applyFill="1" applyBorder="1"/>
    <xf numFmtId="0" fontId="4" fillId="0" borderId="32" xfId="12" applyFont="1" applyFill="1" applyBorder="1">
      <alignment horizontal="left" vertical="center"/>
    </xf>
    <xf numFmtId="0" fontId="18" fillId="4" borderId="10" xfId="5" quotePrefix="1" applyFont="1" applyFill="1" applyBorder="1" applyAlignment="1">
      <alignment horizontal="center" vertical="center"/>
    </xf>
    <xf numFmtId="0" fontId="17" fillId="5" borderId="15" xfId="9" applyFont="1" applyFill="1" applyBorder="1" applyAlignment="1">
      <alignment vertical="center"/>
    </xf>
    <xf numFmtId="42" fontId="4" fillId="0" borderId="0" xfId="0" applyNumberFormat="1" applyFont="1" applyAlignment="1">
      <alignment horizontal="justify" vertical="top" wrapText="1"/>
    </xf>
    <xf numFmtId="42" fontId="3" fillId="0" borderId="0" xfId="4" applyNumberFormat="1" applyFont="1" applyFill="1" applyBorder="1" applyAlignment="1">
      <alignment horizontal="right" vertical="center"/>
    </xf>
    <xf numFmtId="42" fontId="12" fillId="0" borderId="13" xfId="4" applyNumberFormat="1" applyFont="1" applyFill="1" applyBorder="1" applyAlignment="1">
      <alignment horizontal="right" vertical="center"/>
    </xf>
    <xf numFmtId="0" fontId="5" fillId="12" borderId="0" xfId="3" applyFont="1" applyFill="1" applyAlignment="1">
      <alignment vertical="center"/>
    </xf>
    <xf numFmtId="165" fontId="0" fillId="0" borderId="0" xfId="0" applyNumberFormat="1"/>
    <xf numFmtId="0" fontId="13" fillId="0" borderId="0" xfId="3" applyFont="1" applyAlignment="1">
      <alignment horizontal="center" vertical="center"/>
    </xf>
    <xf numFmtId="0" fontId="4" fillId="0" borderId="36" xfId="12" applyFont="1" applyFill="1" applyBorder="1">
      <alignment horizontal="left" vertical="center"/>
    </xf>
    <xf numFmtId="0" fontId="3" fillId="0" borderId="0" xfId="3" applyFont="1" applyAlignment="1">
      <alignment horizontal="left" vertical="center"/>
    </xf>
    <xf numFmtId="0" fontId="8" fillId="5" borderId="7" xfId="3" applyFont="1" applyFill="1" applyBorder="1" applyAlignment="1">
      <alignment horizontal="left" vertical="center" indent="1"/>
    </xf>
    <xf numFmtId="0" fontId="8" fillId="5" borderId="8" xfId="3" applyFont="1" applyFill="1" applyBorder="1" applyAlignment="1">
      <alignment horizontal="left" vertical="center" indent="1"/>
    </xf>
    <xf numFmtId="0" fontId="6" fillId="2" borderId="0" xfId="0" applyFont="1" applyFill="1" applyAlignment="1">
      <alignment horizontal="center" vertical="center"/>
    </xf>
    <xf numFmtId="0" fontId="8" fillId="5" borderId="2" xfId="3" applyFont="1" applyFill="1" applyBorder="1" applyAlignment="1">
      <alignment horizontal="left" vertical="center" indent="1"/>
    </xf>
    <xf numFmtId="0" fontId="8" fillId="5" borderId="11" xfId="3" applyFont="1" applyFill="1" applyBorder="1" applyAlignment="1">
      <alignment horizontal="left" vertical="center" indent="1"/>
    </xf>
    <xf numFmtId="0" fontId="4" fillId="0" borderId="17" xfId="12" applyFont="1" applyFill="1" applyBorder="1">
      <alignment horizontal="left" vertical="center"/>
    </xf>
    <xf numFmtId="0" fontId="4" fillId="0" borderId="18" xfId="12" applyFont="1" applyFill="1" applyBorder="1">
      <alignment horizontal="left" vertical="center"/>
    </xf>
    <xf numFmtId="0" fontId="21" fillId="4" borderId="27" xfId="12" applyFont="1" applyFill="1" applyBorder="1" applyAlignment="1">
      <alignment horizontal="center" vertical="top"/>
    </xf>
    <xf numFmtId="0" fontId="21" fillId="4" borderId="28" xfId="12" applyFont="1" applyFill="1" applyBorder="1" applyAlignment="1">
      <alignment horizontal="center" vertical="top"/>
    </xf>
    <xf numFmtId="0" fontId="21" fillId="4" borderId="29" xfId="12" applyFont="1" applyFill="1" applyBorder="1" applyAlignment="1">
      <alignment horizontal="center" vertical="top"/>
    </xf>
    <xf numFmtId="0" fontId="4" fillId="2" borderId="2" xfId="12" applyFont="1" applyFill="1" applyBorder="1" applyAlignment="1">
      <alignment horizontal="left" vertical="top" wrapText="1"/>
    </xf>
    <xf numFmtId="0" fontId="4" fillId="2" borderId="3" xfId="12" applyFont="1" applyFill="1" applyBorder="1" applyAlignment="1">
      <alignment horizontal="left" vertical="top" wrapText="1"/>
    </xf>
    <xf numFmtId="0" fontId="4" fillId="2" borderId="11" xfId="12" applyFont="1" applyFill="1" applyBorder="1" applyAlignment="1">
      <alignment horizontal="left" vertical="top" wrapText="1"/>
    </xf>
    <xf numFmtId="0" fontId="4" fillId="2" borderId="4" xfId="12" applyFont="1" applyFill="1" applyBorder="1" applyAlignment="1">
      <alignment horizontal="left" vertical="top" wrapText="1"/>
    </xf>
    <xf numFmtId="0" fontId="4" fillId="2" borderId="0" xfId="12" applyFont="1" applyFill="1" applyBorder="1" applyAlignment="1">
      <alignment horizontal="left" vertical="top" wrapText="1"/>
    </xf>
    <xf numFmtId="0" fontId="4" fillId="2" borderId="20" xfId="12" applyFont="1" applyFill="1" applyBorder="1" applyAlignment="1">
      <alignment horizontal="left" vertical="top" wrapText="1"/>
    </xf>
    <xf numFmtId="0" fontId="4" fillId="2" borderId="30" xfId="12" applyFont="1" applyFill="1" applyBorder="1" applyAlignment="1">
      <alignment horizontal="left" vertical="top" wrapText="1"/>
    </xf>
    <xf numFmtId="0" fontId="4" fillId="2" borderId="9" xfId="12" applyFont="1" applyFill="1" applyBorder="1" applyAlignment="1">
      <alignment horizontal="left" vertical="top" wrapText="1"/>
    </xf>
    <xf numFmtId="0" fontId="4" fillId="2" borderId="31" xfId="12"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25" xfId="12" applyFont="1" applyFill="1" applyBorder="1" applyAlignment="1">
      <alignment horizontal="left" vertical="top" wrapText="1"/>
    </xf>
    <xf numFmtId="0" fontId="15" fillId="2" borderId="0" xfId="0" applyFont="1" applyFill="1" applyAlignment="1">
      <alignment horizontal="center"/>
    </xf>
    <xf numFmtId="0" fontId="17" fillId="5" borderId="10" xfId="9" applyFont="1" applyFill="1" applyBorder="1">
      <alignment horizontal="left" vertical="center"/>
    </xf>
    <xf numFmtId="0" fontId="17" fillId="5" borderId="15" xfId="9" applyFont="1" applyFill="1" applyBorder="1">
      <alignment horizontal="left" vertical="center"/>
    </xf>
    <xf numFmtId="0" fontId="21" fillId="4" borderId="7" xfId="10" applyFont="1" applyFill="1" applyBorder="1">
      <alignment horizontal="center" vertical="center"/>
    </xf>
    <xf numFmtId="0" fontId="21" fillId="4" borderId="16" xfId="10" applyFont="1" applyFill="1" applyBorder="1">
      <alignment horizontal="center" vertical="center"/>
    </xf>
    <xf numFmtId="0" fontId="21" fillId="4" borderId="8" xfId="10" applyFont="1" applyFill="1" applyBorder="1">
      <alignment horizontal="center" vertical="center"/>
    </xf>
    <xf numFmtId="0" fontId="21" fillId="4" borderId="3" xfId="0" applyFont="1" applyFill="1" applyBorder="1" applyAlignment="1">
      <alignment horizontal="center"/>
    </xf>
    <xf numFmtId="0" fontId="21" fillId="4" borderId="11" xfId="0" applyFont="1" applyFill="1" applyBorder="1" applyAlignment="1">
      <alignment horizontal="center"/>
    </xf>
    <xf numFmtId="167" fontId="23" fillId="2" borderId="2" xfId="11" applyNumberFormat="1" applyFont="1" applyFill="1" applyBorder="1">
      <alignment horizontal="center" vertical="center"/>
    </xf>
    <xf numFmtId="167" fontId="23" fillId="2" borderId="3" xfId="11" applyNumberFormat="1" applyFont="1" applyFill="1" applyBorder="1">
      <alignment horizontal="center" vertical="center"/>
    </xf>
    <xf numFmtId="167" fontId="23" fillId="2" borderId="4" xfId="11" applyNumberFormat="1" applyFont="1" applyFill="1" applyBorder="1">
      <alignment horizontal="center" vertical="center"/>
    </xf>
    <xf numFmtId="167" fontId="23" fillId="2" borderId="0" xfId="11" applyNumberFormat="1" applyFont="1" applyFill="1" applyBorder="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6" xfId="0" applyFont="1" applyBorder="1" applyAlignment="1">
      <alignment horizontal="left" vertical="top" wrapText="1"/>
    </xf>
    <xf numFmtId="0" fontId="4" fillId="0" borderId="25" xfId="0" applyFont="1" applyBorder="1" applyAlignment="1">
      <alignment horizontal="left" vertical="top" wrapText="1"/>
    </xf>
    <xf numFmtId="0" fontId="21" fillId="4" borderId="2" xfId="12" applyFont="1" applyFill="1" applyBorder="1" applyAlignment="1">
      <alignment horizontal="center" vertical="top"/>
    </xf>
    <xf numFmtId="0" fontId="21" fillId="4" borderId="3" xfId="12" applyFont="1" applyFill="1" applyBorder="1" applyAlignment="1">
      <alignment horizontal="center" vertical="top"/>
    </xf>
    <xf numFmtId="0" fontId="21" fillId="4" borderId="11" xfId="12" applyFont="1" applyFill="1" applyBorder="1" applyAlignment="1">
      <alignment horizontal="center" vertical="top"/>
    </xf>
    <xf numFmtId="0" fontId="4" fillId="0" borderId="22" xfId="12" applyFont="1" applyFill="1" applyBorder="1">
      <alignment horizontal="left" vertical="center"/>
    </xf>
    <xf numFmtId="0" fontId="4" fillId="0" borderId="23" xfId="12" applyFont="1" applyFill="1" applyBorder="1">
      <alignment horizontal="left" vertical="center"/>
    </xf>
    <xf numFmtId="0" fontId="4" fillId="0" borderId="5" xfId="12" applyFont="1" applyFill="1" applyBorder="1">
      <alignment horizontal="left" vertical="center"/>
    </xf>
    <xf numFmtId="0" fontId="4" fillId="0" borderId="25" xfId="12" applyFont="1" applyFill="1" applyBorder="1">
      <alignment horizontal="left" vertical="center"/>
    </xf>
    <xf numFmtId="0" fontId="21" fillId="4" borderId="33" xfId="12" applyFont="1" applyFill="1" applyBorder="1" applyAlignment="1">
      <alignment horizontal="center" vertical="top"/>
    </xf>
    <xf numFmtId="0" fontId="21" fillId="4" borderId="34" xfId="12" applyFont="1" applyFill="1" applyBorder="1" applyAlignment="1">
      <alignment horizontal="center" vertical="top"/>
    </xf>
    <xf numFmtId="0" fontId="21" fillId="4" borderId="35" xfId="12" applyFont="1" applyFill="1" applyBorder="1" applyAlignment="1">
      <alignment horizontal="center" vertical="top"/>
    </xf>
    <xf numFmtId="0" fontId="26" fillId="2" borderId="2" xfId="12" applyFont="1" applyFill="1" applyBorder="1" applyAlignment="1">
      <alignment horizontal="left" vertical="top" wrapText="1"/>
    </xf>
    <xf numFmtId="0" fontId="26" fillId="2" borderId="3" xfId="12" applyFont="1" applyFill="1" applyBorder="1" applyAlignment="1">
      <alignment horizontal="left" vertical="top" wrapText="1"/>
    </xf>
    <xf numFmtId="0" fontId="26" fillId="2" borderId="11" xfId="12" applyFont="1" applyFill="1" applyBorder="1" applyAlignment="1">
      <alignment horizontal="left" vertical="top" wrapText="1"/>
    </xf>
    <xf numFmtId="0" fontId="26" fillId="2" borderId="4" xfId="12" applyFont="1" applyFill="1" applyBorder="1" applyAlignment="1">
      <alignment horizontal="left" vertical="top" wrapText="1"/>
    </xf>
    <xf numFmtId="0" fontId="26" fillId="2" borderId="0" xfId="12" applyFont="1" applyFill="1" applyBorder="1" applyAlignment="1">
      <alignment horizontal="left" vertical="top" wrapText="1"/>
    </xf>
    <xf numFmtId="0" fontId="26" fillId="2" borderId="20" xfId="12" applyFont="1" applyFill="1" applyBorder="1" applyAlignment="1">
      <alignment horizontal="left" vertical="top" wrapText="1"/>
    </xf>
    <xf numFmtId="0" fontId="26" fillId="2" borderId="30" xfId="12" applyFont="1" applyFill="1" applyBorder="1" applyAlignment="1">
      <alignment horizontal="left" vertical="top" wrapText="1"/>
    </xf>
    <xf numFmtId="0" fontId="26" fillId="2" borderId="9" xfId="12" applyFont="1" applyFill="1" applyBorder="1" applyAlignment="1">
      <alignment horizontal="left" vertical="top" wrapText="1"/>
    </xf>
    <xf numFmtId="0" fontId="26" fillId="2" borderId="31" xfId="12" applyFont="1" applyFill="1" applyBorder="1" applyAlignment="1">
      <alignment horizontal="left" vertical="top" wrapText="1"/>
    </xf>
    <xf numFmtId="0" fontId="26" fillId="2" borderId="5" xfId="12" applyFont="1" applyFill="1" applyBorder="1" applyAlignment="1">
      <alignment horizontal="left" vertical="top" wrapText="1"/>
    </xf>
    <xf numFmtId="0" fontId="26" fillId="2" borderId="6" xfId="12" applyFont="1" applyFill="1" applyBorder="1" applyAlignment="1">
      <alignment horizontal="left" vertical="top" wrapText="1"/>
    </xf>
    <xf numFmtId="0" fontId="26" fillId="2" borderId="25" xfId="12" applyFont="1" applyFill="1" applyBorder="1" applyAlignment="1">
      <alignment horizontal="left" vertical="top" wrapText="1"/>
    </xf>
    <xf numFmtId="0" fontId="17" fillId="5" borderId="14" xfId="9" applyFont="1" applyFill="1" applyBorder="1" applyAlignment="1">
      <alignment vertical="center"/>
    </xf>
    <xf numFmtId="0" fontId="17" fillId="5" borderId="10" xfId="9" applyFont="1" applyFill="1" applyBorder="1" applyAlignment="1">
      <alignment vertical="center"/>
    </xf>
    <xf numFmtId="0" fontId="17" fillId="5" borderId="15" xfId="9" applyFont="1" applyFill="1" applyBorder="1" applyAlignment="1">
      <alignment vertical="center"/>
    </xf>
    <xf numFmtId="167" fontId="23" fillId="2" borderId="11" xfId="11" applyNumberFormat="1" applyFont="1" applyFill="1" applyBorder="1">
      <alignment horizontal="center" vertical="center"/>
    </xf>
    <xf numFmtId="167" fontId="23" fillId="2" borderId="20" xfId="11" applyNumberFormat="1" applyFont="1" applyFill="1" applyBorder="1">
      <alignment horizontal="center" vertical="center"/>
    </xf>
    <xf numFmtId="0" fontId="4" fillId="0" borderId="30" xfId="0" applyFont="1" applyBorder="1" applyAlignment="1">
      <alignment horizontal="left" vertical="top" wrapText="1"/>
    </xf>
    <xf numFmtId="0" fontId="4" fillId="0" borderId="9" xfId="0" applyFont="1" applyBorder="1" applyAlignment="1">
      <alignment horizontal="left" vertical="top" wrapText="1"/>
    </xf>
    <xf numFmtId="0" fontId="4" fillId="0" borderId="31" xfId="0" applyFont="1" applyBorder="1" applyAlignment="1">
      <alignment horizontal="left" vertical="top" wrapText="1"/>
    </xf>
    <xf numFmtId="0" fontId="4" fillId="0" borderId="5" xfId="0" applyFont="1" applyBorder="1" applyAlignment="1">
      <alignment horizontal="left" vertical="top" wrapText="1"/>
    </xf>
    <xf numFmtId="0" fontId="27" fillId="2" borderId="2" xfId="12" applyFont="1" applyFill="1" applyBorder="1" applyAlignment="1">
      <alignment horizontal="left" vertical="top" wrapText="1"/>
    </xf>
    <xf numFmtId="0" fontId="27" fillId="2" borderId="3" xfId="12" applyFont="1" applyFill="1" applyBorder="1" applyAlignment="1">
      <alignment horizontal="left" vertical="top" wrapText="1"/>
    </xf>
    <xf numFmtId="0" fontId="27" fillId="2" borderId="11" xfId="12" applyFont="1" applyFill="1" applyBorder="1" applyAlignment="1">
      <alignment horizontal="left" vertical="top" wrapText="1"/>
    </xf>
    <xf numFmtId="0" fontId="27" fillId="2" borderId="4" xfId="12" applyFont="1" applyFill="1" applyBorder="1" applyAlignment="1">
      <alignment horizontal="left" vertical="top" wrapText="1"/>
    </xf>
    <xf numFmtId="0" fontId="27" fillId="2" borderId="0" xfId="12" applyFont="1" applyFill="1" applyBorder="1" applyAlignment="1">
      <alignment horizontal="left" vertical="top" wrapText="1"/>
    </xf>
    <xf numFmtId="0" fontId="27" fillId="2" borderId="20" xfId="12" applyFont="1" applyFill="1" applyBorder="1" applyAlignment="1">
      <alignment horizontal="left" vertical="top" wrapText="1"/>
    </xf>
    <xf numFmtId="0" fontId="27" fillId="2" borderId="30" xfId="12" applyFont="1" applyFill="1" applyBorder="1" applyAlignment="1">
      <alignment horizontal="left" vertical="top" wrapText="1"/>
    </xf>
    <xf numFmtId="0" fontId="27" fillId="2" borderId="9" xfId="12" applyFont="1" applyFill="1" applyBorder="1" applyAlignment="1">
      <alignment horizontal="left" vertical="top" wrapText="1"/>
    </xf>
    <xf numFmtId="0" fontId="27" fillId="2" borderId="31" xfId="12" applyFont="1" applyFill="1" applyBorder="1" applyAlignment="1">
      <alignment horizontal="left" vertical="top" wrapText="1"/>
    </xf>
    <xf numFmtId="0" fontId="27" fillId="2" borderId="5" xfId="12" applyFont="1" applyFill="1" applyBorder="1" applyAlignment="1">
      <alignment horizontal="left" vertical="top" wrapText="1"/>
    </xf>
    <xf numFmtId="0" fontId="27" fillId="2" borderId="6" xfId="12" applyFont="1" applyFill="1" applyBorder="1" applyAlignment="1">
      <alignment horizontal="left" vertical="top" wrapText="1"/>
    </xf>
    <xf numFmtId="0" fontId="27" fillId="2" borderId="25" xfId="12" applyFont="1" applyFill="1" applyBorder="1" applyAlignment="1">
      <alignment horizontal="left" vertical="top" wrapText="1"/>
    </xf>
  </cellXfs>
  <cellStyles count="13">
    <cellStyle name="Comma" xfId="1" builtinId="3"/>
    <cellStyle name="Comma 3 2 2 2" xfId="4" xr:uid="{F53434F7-0E5B-4736-9126-A820F8155C05}"/>
    <cellStyle name="Comma 4 2 2 2" xfId="6" xr:uid="{D2E9EF62-265E-419B-A566-EA92D6A98D53}"/>
    <cellStyle name="Currency" xfId="2" builtinId="4"/>
    <cellStyle name="Currency 3 2 2 2" xfId="7" xr:uid="{9CBB3DD8-1E36-43CB-BEB8-996680782934}"/>
    <cellStyle name="HeaderA" xfId="12" xr:uid="{A5833BBA-B643-433F-8B70-E43927EB34BB}"/>
    <cellStyle name="LabelA" xfId="9" xr:uid="{5AE46823-6931-4B0E-9155-85551B4F9538}"/>
    <cellStyle name="Normal" xfId="0" builtinId="0"/>
    <cellStyle name="Normal_Pages 19-21 Capital Projects List - Town FY 2003-04" xfId="3" xr:uid="{38469C82-ED33-4BA4-A939-BCE8A0D00C87}"/>
    <cellStyle name="Percent 3 2 2 2" xfId="8" xr:uid="{C5817E89-E641-4BE5-8800-40D697574A5E}"/>
    <cellStyle name="resultA" xfId="10" xr:uid="{EEB017F7-91DD-4AEC-BC17-836FE41D3629}"/>
    <cellStyle name="resultB" xfId="11" xr:uid="{532433BE-817C-4868-AD94-40378FA17E1C}"/>
    <cellStyle name="SectionA" xfId="5" xr:uid="{B4EDE8FD-7661-4241-989D-5E09EF3E04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r>
              <a:rPr lang="en-US" baseline="0">
                <a:solidFill>
                  <a:schemeClr val="tx1"/>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0606-4A75-A9FE-7B4C62A90223}"/>
              </c:ext>
            </c:extLst>
          </c:dPt>
          <c:dPt>
            <c:idx val="1"/>
            <c:bubble3D val="0"/>
            <c:explosion val="6"/>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0606-4A75-A9FE-7B4C62A90223}"/>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0606-4A75-A9FE-7B4C62A90223}"/>
              </c:ext>
            </c:extLst>
          </c:dPt>
          <c:dLbls>
            <c:dLbl>
              <c:idx val="0"/>
              <c:layout>
                <c:manualLayout>
                  <c:x val="-1.1538660732381776E-3"/>
                  <c:y val="-0.7104950547262162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06-4A75-A9FE-7B4C62A902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'G-1 PW Operations'!$B$13:$B$14</c15:sqref>
                  </c15:fullRef>
                </c:ext>
              </c:extLst>
              <c:f>'G-1 PW Operations'!$B$13</c:f>
              <c:strCache>
                <c:ptCount val="1"/>
                <c:pt idx="0">
                  <c:v>General Fund Reserve</c:v>
                </c:pt>
              </c:strCache>
            </c:strRef>
          </c:cat>
          <c:val>
            <c:numRef>
              <c:extLst>
                <c:ext xmlns:c15="http://schemas.microsoft.com/office/drawing/2012/chart" uri="{02D57815-91ED-43cb-92C2-25804820EDAC}">
                  <c15:fullRef>
                    <c15:sqref>'G-1 PW Operations'!$I$13:$I$14</c15:sqref>
                  </c15:fullRef>
                </c:ext>
              </c:extLst>
              <c:f>'G-1 PW Operations'!$I$13</c:f>
              <c:numCache>
                <c:formatCode>_("$"* #,##0_);_("$"* \(#,##0\);_("$"* "-"??_);_(@_)</c:formatCode>
                <c:ptCount val="1"/>
                <c:pt idx="0">
                  <c:v>1675000</c:v>
                </c:pt>
              </c:numCache>
            </c:numRef>
          </c:val>
          <c:extLst>
            <c:ext xmlns:c15="http://schemas.microsoft.com/office/drawing/2012/chart" uri="{02D57815-91ED-43cb-92C2-25804820EDAC}">
              <c15:categoryFilterExceptions>
                <c15:categoryFilterException>
                  <c15:sqref>'G-1 PW Operations'!$I$14</c15:sqref>
                  <c15:spPr xmlns:c15="http://schemas.microsoft.com/office/drawing/2012/chart">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0606-4A75-A9FE-7B4C62A90223}"/>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r>
              <a:rPr lang="en-US" baseline="0">
                <a:solidFill>
                  <a:schemeClr val="tx1"/>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5D23-460D-92D8-A02EFF293E25}"/>
              </c:ext>
            </c:extLst>
          </c:dPt>
          <c:dPt>
            <c:idx val="1"/>
            <c:bubble3D val="0"/>
            <c:explosion val="6"/>
            <c:spPr>
              <a:gradFill>
                <a:gsLst>
                  <a:gs pos="100000">
                    <a:schemeClr val="accent1">
                      <a:tint val="30000"/>
                      <a:lumMod val="60000"/>
                      <a:lumOff val="40000"/>
                    </a:schemeClr>
                  </a:gs>
                  <a:gs pos="0">
                    <a:schemeClr val="accent1">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5D23-460D-92D8-A02EFF293E25}"/>
              </c:ext>
            </c:extLst>
          </c:dPt>
          <c:dPt>
            <c:idx val="2"/>
            <c:bubble3D val="0"/>
            <c:spPr>
              <a:gradFill>
                <a:gsLst>
                  <a:gs pos="100000">
                    <a:schemeClr val="accent1">
                      <a:tint val="60000"/>
                      <a:lumMod val="60000"/>
                      <a:lumOff val="40000"/>
                    </a:schemeClr>
                  </a:gs>
                  <a:gs pos="0">
                    <a:schemeClr val="accent1">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5D23-460D-92D8-A02EFF293E25}"/>
              </c:ext>
            </c:extLst>
          </c:dPt>
          <c:dLbls>
            <c:dLbl>
              <c:idx val="0"/>
              <c:layout>
                <c:manualLayout>
                  <c:x val="-3.7433870363279206E-3"/>
                  <c:y val="-0.7193072173475296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23-460D-92D8-A02EFF293E2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'ST-1 Street Rehab'!$B$13:$B$14</c15:sqref>
                  </c15:fullRef>
                </c:ext>
              </c:extLst>
              <c:f>'ST-1 Street Rehab'!$B$13</c:f>
              <c:strCache>
                <c:ptCount val="1"/>
                <c:pt idx="0">
                  <c:v>Previous CO</c:v>
                </c:pt>
              </c:strCache>
            </c:strRef>
          </c:cat>
          <c:val>
            <c:numRef>
              <c:extLst>
                <c:ext xmlns:c15="http://schemas.microsoft.com/office/drawing/2012/chart" uri="{02D57815-91ED-43cb-92C2-25804820EDAC}">
                  <c15:fullRef>
                    <c15:sqref>'ST-1 Street Rehab'!$I$13:$I$14</c15:sqref>
                  </c15:fullRef>
                </c:ext>
              </c:extLst>
              <c:f>'ST-1 Street Rehab'!$I$13</c:f>
              <c:numCache>
                <c:formatCode>_("$"* #,##0_);_("$"* \(#,##0\);_("$"* "-"??_);_(@_)</c:formatCode>
                <c:ptCount val="1"/>
                <c:pt idx="0">
                  <c:v>12000000</c:v>
                </c:pt>
              </c:numCache>
            </c:numRef>
          </c:val>
          <c:extLst>
            <c:ext xmlns:c15="http://schemas.microsoft.com/office/drawing/2012/chart" uri="{02D57815-91ED-43cb-92C2-25804820EDAC}">
              <c15:categoryFilterExceptions>
                <c15:categoryFilterException>
                  <c15:sqref>'ST-1 Street Rehab'!$I$14</c15:sqref>
                  <c15:spPr xmlns:c15="http://schemas.microsoft.com/office/drawing/2012/chart">
                    <a:gradFill>
                      <a:gsLst>
                        <a:gs pos="100000">
                          <a:schemeClr val="accent1">
                            <a:tint val="30000"/>
                            <a:lumMod val="60000"/>
                            <a:lumOff val="40000"/>
                          </a:schemeClr>
                        </a:gs>
                        <a:gs pos="0">
                          <a:schemeClr val="accent1">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5D23-460D-92D8-A02EFF293E25}"/>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r>
              <a:rPr lang="en-US" baseline="0">
                <a:solidFill>
                  <a:schemeClr val="tx1"/>
                </a:solidFill>
              </a:rPr>
              <a:t>FUNDING SOURCE</a:t>
            </a:r>
          </a:p>
        </c:rich>
      </c:tx>
      <c:layout>
        <c:manualLayout>
          <c:xMode val="edge"/>
          <c:yMode val="edge"/>
          <c:x val="0.34365217476988968"/>
          <c:y val="4.002474320540028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tx1"/>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44"/>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29EE-4B8E-8DB9-F2C67189644A}"/>
              </c:ext>
            </c:extLst>
          </c:dPt>
          <c:dPt>
            <c:idx val="1"/>
            <c:bubble3D val="0"/>
            <c:spPr>
              <a:gradFill>
                <a:gsLst>
                  <a:gs pos="100000">
                    <a:schemeClr val="accent5">
                      <a:lumMod val="60000"/>
                      <a:lumOff val="40000"/>
                    </a:schemeClr>
                  </a:gs>
                  <a:gs pos="0">
                    <a:schemeClr val="accent5"/>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29EE-4B8E-8DB9-F2C67189644A}"/>
              </c:ext>
            </c:extLst>
          </c:dPt>
          <c:dPt>
            <c:idx val="2"/>
            <c:bubble3D val="0"/>
            <c:explosion val="6"/>
            <c:spPr>
              <a:gradFill>
                <a:gsLst>
                  <a:gs pos="100000">
                    <a:schemeClr val="accent4">
                      <a:lumMod val="60000"/>
                      <a:lumOff val="40000"/>
                    </a:schemeClr>
                  </a:gs>
                  <a:gs pos="0">
                    <a:schemeClr val="accent4"/>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29EE-4B8E-8DB9-F2C67189644A}"/>
              </c:ext>
            </c:extLst>
          </c:dPt>
          <c:dPt>
            <c:idx val="3"/>
            <c:bubble3D val="0"/>
            <c:spPr>
              <a:gradFill>
                <a:gsLst>
                  <a:gs pos="100000">
                    <a:schemeClr val="accent6">
                      <a:lumMod val="60000"/>
                      <a:lumMod val="60000"/>
                      <a:lumOff val="40000"/>
                    </a:schemeClr>
                  </a:gs>
                  <a:gs pos="0">
                    <a:schemeClr val="accent6">
                      <a:lumMod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7-29EE-4B8E-8DB9-F2C67189644A}"/>
              </c:ext>
            </c:extLst>
          </c:dPt>
          <c:dLbls>
            <c:dLbl>
              <c:idx val="0"/>
              <c:layout>
                <c:manualLayout>
                  <c:x val="-1.0654757884576262E-2"/>
                  <c:y val="-0.693663838960487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EE-4B8E-8DB9-F2C67189644A}"/>
                </c:ext>
              </c:extLst>
            </c:dLbl>
            <c:dLbl>
              <c:idx val="1"/>
              <c:delete val="1"/>
              <c:extLst>
                <c:ext xmlns:c15="http://schemas.microsoft.com/office/drawing/2012/chart" uri="{CE6537A1-D6FC-4f65-9D91-7224C49458BB}"/>
                <c:ext xmlns:c16="http://schemas.microsoft.com/office/drawing/2014/chart" uri="{C3380CC4-5D6E-409C-BE32-E72D297353CC}">
                  <c16:uniqueId val="{00000003-29EE-4B8E-8DB9-F2C67189644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'PK-1 Sunset Park Driveway'!$B$14:$B$15</c:f>
              <c:strCache>
                <c:ptCount val="2"/>
                <c:pt idx="0">
                  <c:v>General Fund Reserve</c:v>
                </c:pt>
                <c:pt idx="1">
                  <c:v>N/A</c:v>
                </c:pt>
              </c:strCache>
            </c:strRef>
          </c:cat>
          <c:val>
            <c:numRef>
              <c:f>'PK-1 Sunset Park Driveway'!$I$14:$I$15</c:f>
              <c:numCache>
                <c:formatCode>_("$"* #,##0_);_("$"* \(#,##0\);_("$"* "-"??_);_(@_)</c:formatCode>
                <c:ptCount val="2"/>
                <c:pt idx="0">
                  <c:v>552150</c:v>
                </c:pt>
                <c:pt idx="1">
                  <c:v>0</c:v>
                </c:pt>
              </c:numCache>
            </c:numRef>
          </c:val>
          <c:extLst>
            <c:ext xmlns:c16="http://schemas.microsoft.com/office/drawing/2014/chart" uri="{C3380CC4-5D6E-409C-BE32-E72D297353CC}">
              <c16:uniqueId val="{00000008-29EE-4B8E-8DB9-F2C67189644A}"/>
            </c:ext>
          </c:extLst>
        </c:ser>
        <c:dLbls>
          <c:dLblPos val="ctr"/>
          <c:showLegendKey val="0"/>
          <c:showVal val="0"/>
          <c:showCatName val="0"/>
          <c:showSerName val="0"/>
          <c:showPercent val="1"/>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shade val="76000"/>
                      <a:lumMod val="60000"/>
                      <a:lumOff val="40000"/>
                    </a:schemeClr>
                  </a:gs>
                  <a:gs pos="0">
                    <a:schemeClr val="accent6">
                      <a:shade val="76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DC9D-429E-BEE6-3F9F8881A8E9}"/>
              </c:ext>
            </c:extLst>
          </c:dPt>
          <c:dPt>
            <c:idx val="1"/>
            <c:bubble3D val="0"/>
            <c:spPr>
              <a:gradFill>
                <a:gsLst>
                  <a:gs pos="100000">
                    <a:schemeClr val="accent6">
                      <a:tint val="77000"/>
                      <a:lumMod val="60000"/>
                      <a:lumOff val="40000"/>
                    </a:schemeClr>
                  </a:gs>
                  <a:gs pos="0">
                    <a:schemeClr val="accent6">
                      <a:tint val="77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DC9D-429E-BEE6-3F9F8881A8E9}"/>
              </c:ext>
            </c:extLst>
          </c:dPt>
          <c:dPt>
            <c:idx val="2"/>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DC9D-429E-BEE6-3F9F8881A8E9}"/>
              </c:ext>
            </c:extLst>
          </c:dPt>
          <c:dPt>
            <c:idx val="3"/>
            <c:bubble3D val="0"/>
            <c:spPr>
              <a:gradFill>
                <a:gsLst>
                  <a:gs pos="100000">
                    <a:schemeClr val="accent6">
                      <a:tint val="84000"/>
                      <a:lumMod val="60000"/>
                      <a:lumOff val="40000"/>
                    </a:schemeClr>
                  </a:gs>
                  <a:gs pos="0">
                    <a:schemeClr val="accent6">
                      <a:tint val="84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DC9D-429E-BEE6-3F9F8881A8E9}"/>
              </c:ext>
            </c:extLst>
          </c:dPt>
          <c:dLbls>
            <c:dLbl>
              <c:idx val="0"/>
              <c:layout>
                <c:manualLayout>
                  <c:x val="-9.7948335315829332E-2"/>
                  <c:y val="-2.201231993441067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9D-429E-BEE6-3F9F8881A8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'WTP #3 Upgrade'!$B$13:$B$14</c:f>
              <c:strCache>
                <c:ptCount val="2"/>
                <c:pt idx="0">
                  <c:v>Water Impact Fee</c:v>
                </c:pt>
                <c:pt idx="1">
                  <c:v>Other</c:v>
                </c:pt>
              </c:strCache>
            </c:strRef>
          </c:cat>
          <c:val>
            <c:numRef>
              <c:f>'WTP #3 Upgrade'!$I$13:$I$14</c:f>
              <c:numCache>
                <c:formatCode>_("$"* #,##0_);_("$"* \(#,##0\);_("$"* "-"??_);_(@_)</c:formatCode>
                <c:ptCount val="2"/>
                <c:pt idx="0">
                  <c:v>3000000</c:v>
                </c:pt>
                <c:pt idx="1">
                  <c:v>26500000</c:v>
                </c:pt>
              </c:numCache>
            </c:numRef>
          </c:val>
          <c:extLst>
            <c:ext xmlns:c16="http://schemas.microsoft.com/office/drawing/2014/chart" uri="{C3380CC4-5D6E-409C-BE32-E72D297353CC}">
              <c16:uniqueId val="{00000006-DC9D-429E-BEE6-3F9F8881A8E9}"/>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2106-4548-87AB-1812EE21CD2E}"/>
              </c:ext>
            </c:extLst>
          </c:dPt>
          <c:dPt>
            <c:idx val="1"/>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2106-4548-87AB-1812EE21CD2E}"/>
              </c:ext>
            </c:extLst>
          </c:dPt>
          <c:dPt>
            <c:idx val="2"/>
            <c:bubble3D val="0"/>
            <c:spPr>
              <a:gradFill>
                <a:gsLst>
                  <a:gs pos="100000">
                    <a:schemeClr val="accent6">
                      <a:tint val="60000"/>
                      <a:lumMod val="60000"/>
                      <a:lumOff val="40000"/>
                    </a:schemeClr>
                  </a:gs>
                  <a:gs pos="0">
                    <a:schemeClr val="accent6">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2106-4548-87AB-1812EE21CD2E}"/>
              </c:ext>
            </c:extLst>
          </c:dPt>
          <c:dLbls>
            <c:dLbl>
              <c:idx val="0"/>
              <c:layout>
                <c:manualLayout>
                  <c:x val="-1.1511949925597245E-2"/>
                  <c:y val="-0.7142218188578339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106-4548-87AB-1812EE21CD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'New Talon Hydro Tank'!$B$13:$B$14</c15:sqref>
                  </c15:fullRef>
                </c:ext>
              </c:extLst>
              <c:f>'New Talon Hydro Tank'!$B$13</c:f>
              <c:strCache>
                <c:ptCount val="1"/>
                <c:pt idx="0">
                  <c:v>Water Impact Fee</c:v>
                </c:pt>
              </c:strCache>
            </c:strRef>
          </c:cat>
          <c:val>
            <c:numRef>
              <c:extLst>
                <c:ext xmlns:c15="http://schemas.microsoft.com/office/drawing/2012/chart" uri="{02D57815-91ED-43cb-92C2-25804820EDAC}">
                  <c15:fullRef>
                    <c15:sqref>'New Talon Hydro Tank'!$I$13:$I$14</c15:sqref>
                  </c15:fullRef>
                </c:ext>
              </c:extLst>
              <c:f>'New Talon Hydro Tank'!$I$13</c:f>
              <c:numCache>
                <c:formatCode>_("$"* #,##0_);_("$"* \(#,##0\);_("$"* "-"??_);_(@_)</c:formatCode>
                <c:ptCount val="1"/>
                <c:pt idx="0">
                  <c:v>150000</c:v>
                </c:pt>
              </c:numCache>
            </c:numRef>
          </c:val>
          <c:extLst>
            <c:ext xmlns:c15="http://schemas.microsoft.com/office/drawing/2012/chart" uri="{02D57815-91ED-43cb-92C2-25804820EDAC}">
              <c15:categoryFilterExceptions>
                <c15:categoryFilterException>
                  <c15:sqref>'New Talon Hydro Tank'!$I$14</c15:sqref>
                  <c15:spPr xmlns:c15="http://schemas.microsoft.com/office/drawing/2012/chart">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2106-4548-87AB-1812EE21CD2E}"/>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EBF0-4596-8CA0-018888D30066}"/>
              </c:ext>
            </c:extLst>
          </c:dPt>
          <c:dPt>
            <c:idx val="1"/>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EBF0-4596-8CA0-018888D30066}"/>
              </c:ext>
            </c:extLst>
          </c:dPt>
          <c:dPt>
            <c:idx val="2"/>
            <c:bubble3D val="0"/>
            <c:spPr>
              <a:gradFill>
                <a:gsLst>
                  <a:gs pos="100000">
                    <a:schemeClr val="accent6">
                      <a:tint val="60000"/>
                      <a:lumMod val="60000"/>
                      <a:lumOff val="40000"/>
                    </a:schemeClr>
                  </a:gs>
                  <a:gs pos="0">
                    <a:schemeClr val="accent6">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EBF0-4596-8CA0-018888D30066}"/>
              </c:ext>
            </c:extLst>
          </c:dPt>
          <c:dLbls>
            <c:dLbl>
              <c:idx val="0"/>
              <c:layout>
                <c:manualLayout>
                  <c:x val="-1.1511949925597245E-2"/>
                  <c:y val="-0.7142218188578339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F0-4596-8CA0-018888D300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'Effluent Ponds'!$B$13:$B$14</c15:sqref>
                  </c15:fullRef>
                </c:ext>
              </c:extLst>
              <c:f>'Effluent Ponds'!$B$13</c:f>
              <c:strCache>
                <c:ptCount val="1"/>
                <c:pt idx="0">
                  <c:v>Uitility Fund Reserve</c:v>
                </c:pt>
              </c:strCache>
            </c:strRef>
          </c:cat>
          <c:val>
            <c:numRef>
              <c:extLst>
                <c:ext xmlns:c15="http://schemas.microsoft.com/office/drawing/2012/chart" uri="{02D57815-91ED-43cb-92C2-25804820EDAC}">
                  <c15:fullRef>
                    <c15:sqref>'Effluent Ponds'!$I$13:$I$14</c15:sqref>
                  </c15:fullRef>
                </c:ext>
              </c:extLst>
              <c:f>'Effluent Ponds'!$I$13</c:f>
              <c:numCache>
                <c:formatCode>_("$"* #,##0_);_("$"* \(#,##0\);_("$"* "-"??_);_(@_)</c:formatCode>
                <c:ptCount val="1"/>
                <c:pt idx="0">
                  <c:v>9990000</c:v>
                </c:pt>
              </c:numCache>
            </c:numRef>
          </c:val>
          <c:extLst>
            <c:ext xmlns:c15="http://schemas.microsoft.com/office/drawing/2012/chart" uri="{02D57815-91ED-43cb-92C2-25804820EDAC}">
              <c15:categoryFilterExceptions>
                <c15:categoryFilterException>
                  <c15:sqref>'Effluent Ponds'!$I$14</c15:sqref>
                  <c15:spPr xmlns:c15="http://schemas.microsoft.com/office/drawing/2012/chart">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EBF0-4596-8CA0-018888D30066}"/>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FE2B-4611-A630-E3EBFAECCC0A}"/>
              </c:ext>
            </c:extLst>
          </c:dPt>
          <c:dPt>
            <c:idx val="1"/>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FE2B-4611-A630-E3EBFAECCC0A}"/>
              </c:ext>
            </c:extLst>
          </c:dPt>
          <c:dPt>
            <c:idx val="2"/>
            <c:bubble3D val="0"/>
            <c:spPr>
              <a:gradFill>
                <a:gsLst>
                  <a:gs pos="100000">
                    <a:schemeClr val="accent6">
                      <a:tint val="60000"/>
                      <a:lumMod val="60000"/>
                      <a:lumOff val="40000"/>
                    </a:schemeClr>
                  </a:gs>
                  <a:gs pos="0">
                    <a:schemeClr val="accent6">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FE2B-4611-A630-E3EBFAECCC0A}"/>
              </c:ext>
            </c:extLst>
          </c:dPt>
          <c:dLbls>
            <c:dLbl>
              <c:idx val="0"/>
              <c:layout>
                <c:manualLayout>
                  <c:x val="-1.1511949925597245E-2"/>
                  <c:y val="-0.7142218188578339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2B-4611-A630-E3EBFAECCC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'GC Effluent Irrigation'!$B$13:$B$14</c15:sqref>
                  </c15:fullRef>
                </c:ext>
              </c:extLst>
              <c:f>'GC Effluent Irrigation'!$B$13</c:f>
              <c:strCache>
                <c:ptCount val="1"/>
                <c:pt idx="0">
                  <c:v>Previous CO</c:v>
                </c:pt>
              </c:strCache>
            </c:strRef>
          </c:cat>
          <c:val>
            <c:numRef>
              <c:extLst>
                <c:ext xmlns:c15="http://schemas.microsoft.com/office/drawing/2012/chart" uri="{02D57815-91ED-43cb-92C2-25804820EDAC}">
                  <c15:fullRef>
                    <c15:sqref>'GC Effluent Irrigation'!$I$13:$I$14</c15:sqref>
                  </c15:fullRef>
                </c:ext>
              </c:extLst>
              <c:f>'GC Effluent Irrigation'!$I$13</c:f>
              <c:numCache>
                <c:formatCode>_("$"* #,##0_);_("$"* \(#,##0\);_("$"* "-"??_);_(@_)</c:formatCode>
                <c:ptCount val="1"/>
                <c:pt idx="0">
                  <c:v>5595000</c:v>
                </c:pt>
              </c:numCache>
            </c:numRef>
          </c:val>
          <c:extLst>
            <c:ext xmlns:c15="http://schemas.microsoft.com/office/drawing/2012/chart" uri="{02D57815-91ED-43cb-92C2-25804820EDAC}">
              <c15:categoryFilterExceptions>
                <c15:categoryFilterException>
                  <c15:sqref>'GC Effluent Irrigation'!$I$14</c15:sqref>
                  <c15:spPr xmlns:c15="http://schemas.microsoft.com/office/drawing/2012/chart">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FE2B-4611-A630-E3EBFAECCC0A}"/>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5E1B-4C14-BDBF-D1523B0EF293}"/>
              </c:ext>
            </c:extLst>
          </c:dPt>
          <c:dPt>
            <c:idx val="1"/>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5E1B-4C14-BDBF-D1523B0EF293}"/>
              </c:ext>
            </c:extLst>
          </c:dPt>
          <c:dPt>
            <c:idx val="2"/>
            <c:bubble3D val="0"/>
            <c:spPr>
              <a:gradFill>
                <a:gsLst>
                  <a:gs pos="100000">
                    <a:schemeClr val="accent6">
                      <a:tint val="60000"/>
                      <a:lumMod val="60000"/>
                      <a:lumOff val="40000"/>
                    </a:schemeClr>
                  </a:gs>
                  <a:gs pos="0">
                    <a:schemeClr val="accent6">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5E1B-4C14-BDBF-D1523B0EF293}"/>
              </c:ext>
            </c:extLst>
          </c:dPt>
          <c:dLbls>
            <c:dLbl>
              <c:idx val="0"/>
              <c:layout>
                <c:manualLayout>
                  <c:x val="-1.1511949925597245E-2"/>
                  <c:y val="-0.7142218188578339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1B-4C14-BDBF-D1523B0EF2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'WWTP Upgrade'!$B$13:$B$14</c15:sqref>
                  </c15:fullRef>
                </c:ext>
              </c:extLst>
              <c:f>'WWTP Upgrade'!$B$13</c:f>
              <c:strCache>
                <c:ptCount val="1"/>
                <c:pt idx="0">
                  <c:v>Previous CO</c:v>
                </c:pt>
              </c:strCache>
            </c:strRef>
          </c:cat>
          <c:val>
            <c:numRef>
              <c:extLst>
                <c:ext xmlns:c15="http://schemas.microsoft.com/office/drawing/2012/chart" uri="{02D57815-91ED-43cb-92C2-25804820EDAC}">
                  <c15:fullRef>
                    <c15:sqref>'WWTP Upgrade'!$I$13:$I$14</c15:sqref>
                  </c15:fullRef>
                </c:ext>
              </c:extLst>
              <c:f>'WWTP Upgrade'!$I$13</c:f>
              <c:numCache>
                <c:formatCode>_("$"* #,##0_);_("$"* \(#,##0\);_("$"* "-"??_);_(@_)</c:formatCode>
                <c:ptCount val="1"/>
                <c:pt idx="0">
                  <c:v>3000000</c:v>
                </c:pt>
              </c:numCache>
            </c:numRef>
          </c:val>
          <c:extLst>
            <c:ext xmlns:c15="http://schemas.microsoft.com/office/drawing/2012/chart" uri="{02D57815-91ED-43cb-92C2-25804820EDAC}">
              <c15:categoryFilterExceptions>
                <c15:categoryFilterException>
                  <c15:sqref>'WWTP Upgrade'!$I$14</c15:sqref>
                  <c15:spPr xmlns:c15="http://schemas.microsoft.com/office/drawing/2012/chart">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5E1B-4C14-BDBF-D1523B0EF293}"/>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r>
              <a:rPr lang="en-US" baseline="0">
                <a:solidFill>
                  <a:sysClr val="windowText" lastClr="000000"/>
                </a:solidFill>
              </a:rPr>
              <a:t>FUNDING SOURCE</a:t>
            </a:r>
          </a:p>
        </c:rich>
      </c:tx>
      <c:layout>
        <c:manualLayout>
          <c:xMode val="edge"/>
          <c:yMode val="edge"/>
          <c:x val="0.35408078621517258"/>
          <c:y val="3.5292349779930142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5667278553371"/>
          <c:y val="0.26851416854837956"/>
          <c:w val="0.65444921584937643"/>
          <c:h val="0.65820615604867572"/>
        </c:manualLayout>
      </c:layout>
      <c:pie3DChart>
        <c:varyColors val="1"/>
        <c:ser>
          <c:idx val="0"/>
          <c:order val="0"/>
          <c:explosion val="9"/>
          <c:dPt>
            <c:idx val="0"/>
            <c:bubble3D val="0"/>
            <c:explosion val="0"/>
            <c:spPr>
              <a:gradFill>
                <a:gsLst>
                  <a:gs pos="100000">
                    <a:schemeClr val="accent6">
                      <a:lumMod val="60000"/>
                      <a:lumOff val="40000"/>
                    </a:schemeClr>
                  </a:gs>
                  <a:gs pos="0">
                    <a:schemeClr val="accent6"/>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3E44-4A0C-9E08-2788E8660A9F}"/>
              </c:ext>
            </c:extLst>
          </c:dPt>
          <c:dPt>
            <c:idx val="1"/>
            <c:bubble3D val="0"/>
            <c:explosion val="6"/>
            <c:spPr>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3-3E44-4A0C-9E08-2788E8660A9F}"/>
              </c:ext>
            </c:extLst>
          </c:dPt>
          <c:dPt>
            <c:idx val="2"/>
            <c:bubble3D val="0"/>
            <c:spPr>
              <a:gradFill>
                <a:gsLst>
                  <a:gs pos="100000">
                    <a:schemeClr val="accent6">
                      <a:tint val="60000"/>
                      <a:lumMod val="60000"/>
                      <a:lumOff val="40000"/>
                    </a:schemeClr>
                  </a:gs>
                  <a:gs pos="0">
                    <a:schemeClr val="accent6">
                      <a:tint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5-3E44-4A0C-9E08-2788E8660A9F}"/>
              </c:ext>
            </c:extLst>
          </c:dPt>
          <c:dLbls>
            <c:dLbl>
              <c:idx val="0"/>
              <c:layout>
                <c:manualLayout>
                  <c:x val="-1.1511949925597245E-2"/>
                  <c:y val="-0.7142218188578339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44-4A0C-9E08-2788E8660A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'Lift Stations'!$B$13:$B$14</c15:sqref>
                  </c15:fullRef>
                </c:ext>
              </c:extLst>
              <c:f>'Lift Stations'!$B$13</c:f>
              <c:strCache>
                <c:ptCount val="1"/>
                <c:pt idx="0">
                  <c:v>Uitility Fund Reserve</c:v>
                </c:pt>
              </c:strCache>
            </c:strRef>
          </c:cat>
          <c:val>
            <c:numRef>
              <c:extLst>
                <c:ext xmlns:c15="http://schemas.microsoft.com/office/drawing/2012/chart" uri="{02D57815-91ED-43cb-92C2-25804820EDAC}">
                  <c15:fullRef>
                    <c15:sqref>'Lift Stations'!$I$13:$I$14</c15:sqref>
                  </c15:fullRef>
                </c:ext>
              </c:extLst>
              <c:f>'Lift Stations'!$I$13</c:f>
              <c:numCache>
                <c:formatCode>_("$"* #,##0_);_("$"* \(#,##0\);_("$"* "-"??_);_(@_)</c:formatCode>
                <c:ptCount val="1"/>
                <c:pt idx="0">
                  <c:v>1150000</c:v>
                </c:pt>
              </c:numCache>
            </c:numRef>
          </c:val>
          <c:extLst>
            <c:ext xmlns:c15="http://schemas.microsoft.com/office/drawing/2012/chart" uri="{02D57815-91ED-43cb-92C2-25804820EDAC}">
              <c15:categoryFilterExceptions>
                <c15:categoryFilterException>
                  <c15:sqref>'Lift Stations'!$I$14</c15:sqref>
                  <c15:spPr xmlns:c15="http://schemas.microsoft.com/office/drawing/2012/chart">
                    <a:gradFill>
                      <a:gsLst>
                        <a:gs pos="100000">
                          <a:schemeClr val="accent6">
                            <a:tint val="30000"/>
                            <a:lumMod val="60000"/>
                            <a:lumOff val="40000"/>
                          </a:schemeClr>
                        </a:gs>
                        <a:gs pos="0">
                          <a:schemeClr val="accent6">
                            <a:tint val="30000"/>
                          </a:schemeClr>
                        </a:gs>
                      </a:gsLst>
                      <a:lin ang="5400000" scaled="0"/>
                    </a:gradFill>
                    <a:ln w="50800">
                      <a:solidFill>
                        <a:schemeClr val="lt1"/>
                      </a:solidFill>
                    </a:ln>
                    <a:effectLst/>
                    <a:sp3d contourW="50800">
                      <a:contourClr>
                        <a:schemeClr val="lt1"/>
                      </a:contourClr>
                    </a:sp3d>
                  </c15:spPr>
                  <c15:bubble3D val="0"/>
                </c15:categoryFilterException>
              </c15:categoryFilterExceptions>
            </c:ext>
            <c:ext xmlns:c16="http://schemas.microsoft.com/office/drawing/2014/chart" uri="{C3380CC4-5D6E-409C-BE32-E72D297353CC}">
              <c16:uniqueId val="{00000006-3E44-4A0C-9E08-2788E8660A9F}"/>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000000000000155" l="0.70000000000000062" r="0.70000000000000062" t="0.75000000000000155" header="0.30000000000000032" footer="0.30000000000000032"/>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1474304</xdr:colOff>
      <xdr:row>42</xdr:row>
      <xdr:rowOff>182218</xdr:rowOff>
    </xdr:from>
    <xdr:to>
      <xdr:col>7</xdr:col>
      <xdr:colOff>473186</xdr:colOff>
      <xdr:row>58</xdr:row>
      <xdr:rowOff>66261</xdr:rowOff>
    </xdr:to>
    <xdr:graphicFrame macro="">
      <xdr:nvGraphicFramePr>
        <xdr:cNvPr id="2" name="Chart 1">
          <a:extLst>
            <a:ext uri="{FF2B5EF4-FFF2-40B4-BE49-F238E27FC236}">
              <a16:creationId xmlns:a16="http://schemas.microsoft.com/office/drawing/2014/main" id="{8CD1E18E-A563-434F-B8C9-75A8ABE02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1010477</xdr:colOff>
      <xdr:row>27</xdr:row>
      <xdr:rowOff>190501</xdr:rowOff>
    </xdr:from>
    <xdr:to>
      <xdr:col>9</xdr:col>
      <xdr:colOff>74543</xdr:colOff>
      <xdr:row>42</xdr:row>
      <xdr:rowOff>82827</xdr:rowOff>
    </xdr:to>
    <xdr:pic>
      <xdr:nvPicPr>
        <xdr:cNvPr id="3" name="Picture 2">
          <a:extLst>
            <a:ext uri="{FF2B5EF4-FFF2-40B4-BE49-F238E27FC236}">
              <a16:creationId xmlns:a16="http://schemas.microsoft.com/office/drawing/2014/main" id="{F2121066-10B9-46B5-861B-43DA4347B9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38" t="1449" b="1"/>
        <a:stretch/>
      </xdr:blipFill>
      <xdr:spPr>
        <a:xfrm>
          <a:off x="3982277" y="4943476"/>
          <a:ext cx="4036116" cy="2778401"/>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1DB05C1D-9B96-4096-94FC-C2A85AA0B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5525</xdr:colOff>
      <xdr:row>31</xdr:row>
      <xdr:rowOff>7842</xdr:rowOff>
    </xdr:from>
    <xdr:to>
      <xdr:col>8</xdr:col>
      <xdr:colOff>885824</xdr:colOff>
      <xdr:row>46</xdr:row>
      <xdr:rowOff>9525</xdr:rowOff>
    </xdr:to>
    <xdr:pic>
      <xdr:nvPicPr>
        <xdr:cNvPr id="3" name="Picture 2">
          <a:extLst>
            <a:ext uri="{FF2B5EF4-FFF2-40B4-BE49-F238E27FC236}">
              <a16:creationId xmlns:a16="http://schemas.microsoft.com/office/drawing/2014/main" id="{CCCC19FC-DE46-4D61-8CE7-E0D3E4F65DC7}"/>
            </a:ext>
          </a:extLst>
        </xdr:cNvPr>
        <xdr:cNvPicPr>
          <a:picLocks noChangeAspect="1"/>
        </xdr:cNvPicPr>
      </xdr:nvPicPr>
      <xdr:blipFill rotWithShape="1">
        <a:blip xmlns:r="http://schemas.openxmlformats.org/officeDocument/2006/relationships" r:embed="rId2"/>
        <a:srcRect l="33709" t="31981" r="15511" b="12161"/>
        <a:stretch/>
      </xdr:blipFill>
      <xdr:spPr>
        <a:xfrm>
          <a:off x="3996500" y="5532342"/>
          <a:ext cx="3947349" cy="2868708"/>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EB0EEC07-30CB-491A-B848-333D7BDBB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1682</xdr:colOff>
      <xdr:row>31</xdr:row>
      <xdr:rowOff>0</xdr:rowOff>
    </xdr:from>
    <xdr:to>
      <xdr:col>9</xdr:col>
      <xdr:colOff>9525</xdr:colOff>
      <xdr:row>45</xdr:row>
      <xdr:rowOff>253237</xdr:rowOff>
    </xdr:to>
    <xdr:pic>
      <xdr:nvPicPr>
        <xdr:cNvPr id="3" name="Picture 2">
          <a:extLst>
            <a:ext uri="{FF2B5EF4-FFF2-40B4-BE49-F238E27FC236}">
              <a16:creationId xmlns:a16="http://schemas.microsoft.com/office/drawing/2014/main" id="{9201BC4A-9480-478A-92A4-E25864FA165B}"/>
            </a:ext>
          </a:extLst>
        </xdr:cNvPr>
        <xdr:cNvPicPr>
          <a:picLocks noChangeAspect="1"/>
        </xdr:cNvPicPr>
      </xdr:nvPicPr>
      <xdr:blipFill>
        <a:blip xmlns:r="http://schemas.openxmlformats.org/officeDocument/2006/relationships" r:embed="rId2"/>
        <a:stretch>
          <a:fillRect/>
        </a:stretch>
      </xdr:blipFill>
      <xdr:spPr>
        <a:xfrm>
          <a:off x="3992657" y="5524500"/>
          <a:ext cx="4075018" cy="2920237"/>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41E230E1-834D-4CB4-9367-9D94693E0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1016371</xdr:colOff>
      <xdr:row>31</xdr:row>
      <xdr:rowOff>12580</xdr:rowOff>
    </xdr:from>
    <xdr:to>
      <xdr:col>8</xdr:col>
      <xdr:colOff>723899</xdr:colOff>
      <xdr:row>46</xdr:row>
      <xdr:rowOff>9525</xdr:rowOff>
    </xdr:to>
    <xdr:pic>
      <xdr:nvPicPr>
        <xdr:cNvPr id="3" name="Picture 2">
          <a:extLst>
            <a:ext uri="{FF2B5EF4-FFF2-40B4-BE49-F238E27FC236}">
              <a16:creationId xmlns:a16="http://schemas.microsoft.com/office/drawing/2014/main" id="{5992659F-8779-40C7-9F8C-3FF7ED15768B}"/>
            </a:ext>
          </a:extLst>
        </xdr:cNvPr>
        <xdr:cNvPicPr>
          <a:picLocks noChangeAspect="1"/>
        </xdr:cNvPicPr>
      </xdr:nvPicPr>
      <xdr:blipFill rotWithShape="1">
        <a:blip xmlns:r="http://schemas.openxmlformats.org/officeDocument/2006/relationships" r:embed="rId2"/>
        <a:srcRect l="35750" t="32899" r="27696" b="18191"/>
        <a:stretch/>
      </xdr:blipFill>
      <xdr:spPr>
        <a:xfrm>
          <a:off x="3988171" y="5537080"/>
          <a:ext cx="4079503" cy="2940170"/>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1547BCB4-324F-42C8-ACE4-D33A4164C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10138</xdr:colOff>
      <xdr:row>31</xdr:row>
      <xdr:rowOff>16566</xdr:rowOff>
    </xdr:from>
    <xdr:to>
      <xdr:col>8</xdr:col>
      <xdr:colOff>629479</xdr:colOff>
      <xdr:row>45</xdr:row>
      <xdr:rowOff>273080</xdr:rowOff>
    </xdr:to>
    <xdr:pic>
      <xdr:nvPicPr>
        <xdr:cNvPr id="3" name="Picture 2">
          <a:extLst>
            <a:ext uri="{FF2B5EF4-FFF2-40B4-BE49-F238E27FC236}">
              <a16:creationId xmlns:a16="http://schemas.microsoft.com/office/drawing/2014/main" id="{8D69C9B7-9A0F-1E4F-6BDC-50164345036F}"/>
            </a:ext>
          </a:extLst>
        </xdr:cNvPr>
        <xdr:cNvPicPr>
          <a:picLocks noChangeAspect="1"/>
        </xdr:cNvPicPr>
      </xdr:nvPicPr>
      <xdr:blipFill>
        <a:blip xmlns:r="http://schemas.openxmlformats.org/officeDocument/2006/relationships" r:embed="rId2"/>
        <a:stretch>
          <a:fillRect/>
        </a:stretch>
      </xdr:blipFill>
      <xdr:spPr>
        <a:xfrm>
          <a:off x="3994073" y="5532783"/>
          <a:ext cx="3973797" cy="2923514"/>
        </a:xfrm>
        <a:prstGeom prst="rect">
          <a:avLst/>
        </a:prstGeom>
      </xdr:spPr>
    </xdr:pic>
    <xdr:clientData/>
  </xdr:twoCellAnchor>
</xdr:wsDr>
</file>

<file path=xl/drawings/drawing18.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1474304</xdr:colOff>
      <xdr:row>42</xdr:row>
      <xdr:rowOff>182218</xdr:rowOff>
    </xdr:from>
    <xdr:to>
      <xdr:col>7</xdr:col>
      <xdr:colOff>473186</xdr:colOff>
      <xdr:row>58</xdr:row>
      <xdr:rowOff>66261</xdr:rowOff>
    </xdr:to>
    <xdr:graphicFrame macro="">
      <xdr:nvGraphicFramePr>
        <xdr:cNvPr id="2" name="Chart 1">
          <a:extLst>
            <a:ext uri="{FF2B5EF4-FFF2-40B4-BE49-F238E27FC236}">
              <a16:creationId xmlns:a16="http://schemas.microsoft.com/office/drawing/2014/main" id="{99D98B0B-9C4B-44B0-9225-4A4385431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1018468</xdr:colOff>
      <xdr:row>27</xdr:row>
      <xdr:rowOff>196274</xdr:rowOff>
    </xdr:from>
    <xdr:to>
      <xdr:col>9</xdr:col>
      <xdr:colOff>0</xdr:colOff>
      <xdr:row>42</xdr:row>
      <xdr:rowOff>16565</xdr:rowOff>
    </xdr:to>
    <xdr:pic>
      <xdr:nvPicPr>
        <xdr:cNvPr id="3" name="Picture 2">
          <a:extLst>
            <a:ext uri="{FF2B5EF4-FFF2-40B4-BE49-F238E27FC236}">
              <a16:creationId xmlns:a16="http://schemas.microsoft.com/office/drawing/2014/main" id="{790F4BDA-770C-43B4-845C-AA1788FF1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990268" y="4949249"/>
          <a:ext cx="3953582" cy="2706366"/>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1507434</xdr:colOff>
      <xdr:row>44</xdr:row>
      <xdr:rowOff>33130</xdr:rowOff>
    </xdr:from>
    <xdr:to>
      <xdr:col>7</xdr:col>
      <xdr:colOff>473185</xdr:colOff>
      <xdr:row>58</xdr:row>
      <xdr:rowOff>99391</xdr:rowOff>
    </xdr:to>
    <xdr:graphicFrame macro="">
      <xdr:nvGraphicFramePr>
        <xdr:cNvPr id="2" name="Chart 1">
          <a:extLst>
            <a:ext uri="{FF2B5EF4-FFF2-40B4-BE49-F238E27FC236}">
              <a16:creationId xmlns:a16="http://schemas.microsoft.com/office/drawing/2014/main" id="{AC08EB4B-3C7C-45E2-AA9A-32C5746AA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16565</xdr:colOff>
      <xdr:row>28</xdr:row>
      <xdr:rowOff>198782</xdr:rowOff>
    </xdr:from>
    <xdr:to>
      <xdr:col>9</xdr:col>
      <xdr:colOff>8283</xdr:colOff>
      <xdr:row>43</xdr:row>
      <xdr:rowOff>8281</xdr:rowOff>
    </xdr:to>
    <xdr:pic>
      <xdr:nvPicPr>
        <xdr:cNvPr id="3" name="Picture 2">
          <a:extLst>
            <a:ext uri="{FF2B5EF4-FFF2-40B4-BE49-F238E27FC236}">
              <a16:creationId xmlns:a16="http://schemas.microsoft.com/office/drawing/2014/main" id="{634B3662-DF21-4816-8DFC-B1519901D8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540" y="5151782"/>
          <a:ext cx="3944593" cy="2790824"/>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A7878EAF-5FD6-4C45-AE47-8C23F39D5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28575</xdr:colOff>
      <xdr:row>30</xdr:row>
      <xdr:rowOff>190500</xdr:rowOff>
    </xdr:from>
    <xdr:to>
      <xdr:col>8</xdr:col>
      <xdr:colOff>762000</xdr:colOff>
      <xdr:row>46</xdr:row>
      <xdr:rowOff>0</xdr:rowOff>
    </xdr:to>
    <xdr:pic>
      <xdr:nvPicPr>
        <xdr:cNvPr id="3" name="Picture 2">
          <a:extLst>
            <a:ext uri="{FF2B5EF4-FFF2-40B4-BE49-F238E27FC236}">
              <a16:creationId xmlns:a16="http://schemas.microsoft.com/office/drawing/2014/main" id="{1B0BD184-2358-46BD-88EB-7ABF5494154C}"/>
            </a:ext>
          </a:extLst>
        </xdr:cNvPr>
        <xdr:cNvPicPr>
          <a:picLocks noChangeAspect="1"/>
        </xdr:cNvPicPr>
      </xdr:nvPicPr>
      <xdr:blipFill rotWithShape="1">
        <a:blip xmlns:r="http://schemas.openxmlformats.org/officeDocument/2006/relationships" r:embed="rId2"/>
        <a:srcRect l="22688" t="36393" r="53168" b="7185"/>
        <a:stretch/>
      </xdr:blipFill>
      <xdr:spPr>
        <a:xfrm>
          <a:off x="4019550" y="5514975"/>
          <a:ext cx="4105275" cy="2867025"/>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0.22614</cdr:x>
      <cdr:y>0.91692</cdr:y>
    </cdr:from>
    <cdr:to>
      <cdr:x>0.3527</cdr:x>
      <cdr:y>0.96615</cdr:y>
    </cdr:to>
    <cdr:sp macro="" textlink="">
      <cdr:nvSpPr>
        <cdr:cNvPr id="2" name="TextBox 1">
          <a:extLst xmlns:a="http://schemas.openxmlformats.org/drawingml/2006/main">
            <a:ext uri="{FF2B5EF4-FFF2-40B4-BE49-F238E27FC236}">
              <a16:creationId xmlns:a16="http://schemas.microsoft.com/office/drawing/2014/main" id="{8863C77C-0E22-4DFD-A47D-F3C21A633E80}"/>
            </a:ext>
          </a:extLst>
        </cdr:cNvPr>
        <cdr:cNvSpPr txBox="1"/>
      </cdr:nvSpPr>
      <cdr:spPr>
        <a:xfrm xmlns:a="http://schemas.openxmlformats.org/drawingml/2006/main">
          <a:off x="1038223" y="2838452"/>
          <a:ext cx="5810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1441174</xdr:colOff>
      <xdr:row>46</xdr:row>
      <xdr:rowOff>140805</xdr:rowOff>
    </xdr:from>
    <xdr:to>
      <xdr:col>7</xdr:col>
      <xdr:colOff>440056</xdr:colOff>
      <xdr:row>62</xdr:row>
      <xdr:rowOff>57978</xdr:rowOff>
    </xdr:to>
    <xdr:graphicFrame macro="">
      <xdr:nvGraphicFramePr>
        <xdr:cNvPr id="2" name="Chart 1">
          <a:extLst>
            <a:ext uri="{FF2B5EF4-FFF2-40B4-BE49-F238E27FC236}">
              <a16:creationId xmlns:a16="http://schemas.microsoft.com/office/drawing/2014/main" id="{AF6DE336-4F71-4C48-B3CD-203ACDB1B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13498</xdr:colOff>
      <xdr:row>31</xdr:row>
      <xdr:rowOff>9525</xdr:rowOff>
    </xdr:from>
    <xdr:to>
      <xdr:col>9</xdr:col>
      <xdr:colOff>9525</xdr:colOff>
      <xdr:row>46</xdr:row>
      <xdr:rowOff>9526</xdr:rowOff>
    </xdr:to>
    <xdr:pic>
      <xdr:nvPicPr>
        <xdr:cNvPr id="3" name="Picture 2">
          <a:extLst>
            <a:ext uri="{FF2B5EF4-FFF2-40B4-BE49-F238E27FC236}">
              <a16:creationId xmlns:a16="http://schemas.microsoft.com/office/drawing/2014/main" id="{9527633F-2C7F-437D-9A74-67964199F0E4}"/>
            </a:ext>
          </a:extLst>
        </xdr:cNvPr>
        <xdr:cNvPicPr>
          <a:picLocks noChangeAspect="1"/>
        </xdr:cNvPicPr>
      </xdr:nvPicPr>
      <xdr:blipFill rotWithShape="1">
        <a:blip xmlns:r="http://schemas.openxmlformats.org/officeDocument/2006/relationships" r:embed="rId2"/>
        <a:srcRect l="18329" t="25921" r="66066" b="28903"/>
        <a:stretch/>
      </xdr:blipFill>
      <xdr:spPr>
        <a:xfrm>
          <a:off x="4004473" y="5534025"/>
          <a:ext cx="4034627" cy="2867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owc\AppData\Local\Microsoft\Windows\Temporary%20Internet%20Files\Content.Outlook\R9TPTYSS\Thermal%20Storage%20CIP%20Request%209.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owc\AppData\Local\Microsoft\Windows\Temporary%20Internet%20Files\Content.Outlook\LN2U5B6H\Airport%20CIP%20Sheets%2020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ERVICES USE ONLY"/>
      <sheetName val="TEMPLAT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ERVICES USE ONLY"/>
      <sheetName val="AP1570"/>
      <sheetName val="AP2"/>
      <sheetName val="AP1670"/>
      <sheetName val="AP1600"/>
      <sheetName val="AP1560"/>
      <sheetName val="AP1520"/>
      <sheetName val="AP1690"/>
      <sheetName val="AP1550"/>
      <sheetName val="AP1770"/>
      <sheetName val="AP3"/>
      <sheetName val="AP1800"/>
      <sheetName val="Airport CIP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46CC-2768-42C5-9DDD-F36AFA7FD0D5}">
  <sheetPr>
    <tabColor theme="9" tint="-0.249977111117893"/>
    <pageSetUpPr fitToPage="1"/>
  </sheetPr>
  <dimension ref="A1:N58"/>
  <sheetViews>
    <sheetView showGridLines="0" view="pageBreakPreview" zoomScale="130" zoomScaleNormal="100" zoomScaleSheetLayoutView="130" zoomScalePageLayoutView="90" workbookViewId="0">
      <pane ySplit="7" topLeftCell="A8" activePane="bottomLeft" state="frozen"/>
      <selection activeCell="L26" sqref="L26"/>
      <selection pane="bottomLeft" activeCell="K25" sqref="K25"/>
    </sheetView>
  </sheetViews>
  <sheetFormatPr defaultColWidth="6.7109375" defaultRowHeight="13.5" x14ac:dyDescent="0.25"/>
  <cols>
    <col min="1" max="1" width="12.140625" style="60" customWidth="1"/>
    <col min="2" max="2" width="43.7109375" style="5" customWidth="1"/>
    <col min="3" max="3" width="10.140625" style="5" hidden="1" customWidth="1"/>
    <col min="4" max="4" width="15" style="61" customWidth="1"/>
    <col min="5" max="5" width="14.85546875" style="61" customWidth="1"/>
    <col min="6" max="6" width="15" style="66" customWidth="1"/>
    <col min="7" max="7" width="14.85546875" style="66" customWidth="1"/>
    <col min="8" max="9" width="15" style="66" customWidth="1"/>
    <col min="10" max="10" width="11" style="5" bestFit="1" customWidth="1"/>
    <col min="11" max="16384" width="6.7109375" style="5"/>
  </cols>
  <sheetData>
    <row r="1" spans="1:9" x14ac:dyDescent="0.25">
      <c r="A1" s="1"/>
      <c r="B1" s="2"/>
      <c r="C1" s="2"/>
      <c r="D1" s="3"/>
      <c r="E1" s="3"/>
      <c r="F1" s="4"/>
      <c r="G1" s="4"/>
      <c r="H1" s="4"/>
      <c r="I1" s="4"/>
    </row>
    <row r="2" spans="1:9" ht="20.25" x14ac:dyDescent="0.25">
      <c r="A2" s="123" t="s">
        <v>95</v>
      </c>
      <c r="B2" s="123"/>
      <c r="C2" s="123"/>
      <c r="D2" s="123"/>
      <c r="E2" s="123"/>
      <c r="F2" s="123"/>
      <c r="G2" s="123"/>
      <c r="H2" s="123"/>
      <c r="I2" s="123"/>
    </row>
    <row r="3" spans="1:9" ht="20.25" x14ac:dyDescent="0.25">
      <c r="A3" s="123" t="s">
        <v>0</v>
      </c>
      <c r="B3" s="123"/>
      <c r="C3" s="123"/>
      <c r="D3" s="123"/>
      <c r="E3" s="123"/>
      <c r="F3" s="123"/>
      <c r="G3" s="123"/>
      <c r="H3" s="123"/>
      <c r="I3" s="123"/>
    </row>
    <row r="4" spans="1:9" ht="14.25" thickBot="1" x14ac:dyDescent="0.3">
      <c r="A4" s="1"/>
      <c r="B4" s="2"/>
      <c r="C4" s="2"/>
      <c r="D4" s="3"/>
      <c r="E4" s="3"/>
      <c r="F4" s="4"/>
      <c r="G4" s="4"/>
      <c r="H4" s="4"/>
      <c r="I4" s="4"/>
    </row>
    <row r="5" spans="1:9" s="10" customFormat="1" ht="9.75" customHeight="1" x14ac:dyDescent="0.25">
      <c r="A5" s="6"/>
      <c r="B5" s="7"/>
      <c r="C5" s="7"/>
      <c r="D5" s="8"/>
      <c r="E5" s="8"/>
      <c r="F5" s="8"/>
      <c r="G5" s="8"/>
      <c r="H5" s="9"/>
      <c r="I5" s="9"/>
    </row>
    <row r="6" spans="1:9" s="10" customFormat="1" ht="16.5" customHeight="1" x14ac:dyDescent="0.25">
      <c r="A6" s="11" t="s">
        <v>1</v>
      </c>
      <c r="B6" s="12"/>
      <c r="C6" s="12" t="s">
        <v>2</v>
      </c>
      <c r="D6" s="13"/>
      <c r="E6" s="13"/>
      <c r="F6" s="13"/>
      <c r="G6" s="13"/>
      <c r="H6" s="13"/>
      <c r="I6" s="13" t="s">
        <v>96</v>
      </c>
    </row>
    <row r="7" spans="1:9" s="18" customFormat="1" ht="16.5" thickBot="1" x14ac:dyDescent="0.3">
      <c r="A7" s="14" t="s">
        <v>3</v>
      </c>
      <c r="B7" s="15" t="s">
        <v>4</v>
      </c>
      <c r="C7" s="16" t="s">
        <v>3</v>
      </c>
      <c r="D7" s="15" t="s">
        <v>5</v>
      </c>
      <c r="E7" s="15" t="s">
        <v>6</v>
      </c>
      <c r="F7" s="15" t="s">
        <v>7</v>
      </c>
      <c r="G7" s="15" t="s">
        <v>8</v>
      </c>
      <c r="H7" s="15" t="s">
        <v>9</v>
      </c>
      <c r="I7" s="17" t="s">
        <v>10</v>
      </c>
    </row>
    <row r="8" spans="1:9" ht="14.25" thickBot="1" x14ac:dyDescent="0.3">
      <c r="A8" s="1"/>
      <c r="B8" s="19"/>
      <c r="C8" s="19"/>
      <c r="D8" s="20"/>
      <c r="E8" s="20"/>
      <c r="F8" s="20"/>
      <c r="G8" s="21"/>
      <c r="H8" s="21"/>
      <c r="I8" s="21"/>
    </row>
    <row r="9" spans="1:9" ht="20.100000000000001" customHeight="1" thickBot="1" x14ac:dyDescent="0.3">
      <c r="A9" s="121" t="s">
        <v>11</v>
      </c>
      <c r="B9" s="122"/>
      <c r="C9" s="2"/>
      <c r="D9" s="22"/>
      <c r="E9" s="22"/>
      <c r="F9" s="22"/>
      <c r="G9" s="22"/>
      <c r="H9" s="22"/>
      <c r="I9" s="22"/>
    </row>
    <row r="10" spans="1:9" x14ac:dyDescent="0.25">
      <c r="A10" s="1" t="str">
        <f>'G-1 PW Operations'!B5</f>
        <v>G-1 PW Operations</v>
      </c>
      <c r="B10" s="1"/>
      <c r="C10" s="19"/>
      <c r="D10" s="23">
        <f>'G-1 PW Operations'!D10</f>
        <v>0</v>
      </c>
      <c r="E10" s="23">
        <f>'G-1 PW Operations'!E10</f>
        <v>0</v>
      </c>
      <c r="F10" s="23">
        <f>'G-1 PW Operations'!F10</f>
        <v>175000</v>
      </c>
      <c r="G10" s="23">
        <f>'G-1 PW Operations'!G10</f>
        <v>1500000</v>
      </c>
      <c r="H10" s="23">
        <f>'G-1 PW Operations'!H10</f>
        <v>0</v>
      </c>
      <c r="I10" s="24">
        <f t="shared" ref="I10" si="0">SUM(D10:H10)</f>
        <v>1675000</v>
      </c>
    </row>
    <row r="11" spans="1:9" s="33" customFormat="1" x14ac:dyDescent="0.25">
      <c r="A11" s="29" t="s">
        <v>12</v>
      </c>
      <c r="B11" s="30" t="str">
        <f>A9</f>
        <v>GENERAL GOVERNMENT</v>
      </c>
      <c r="C11" s="31"/>
      <c r="D11" s="32">
        <f t="shared" ref="D11:I11" si="1">SUM(D10:D10)</f>
        <v>0</v>
      </c>
      <c r="E11" s="32">
        <f t="shared" si="1"/>
        <v>0</v>
      </c>
      <c r="F11" s="32">
        <f t="shared" si="1"/>
        <v>175000</v>
      </c>
      <c r="G11" s="32">
        <f t="shared" si="1"/>
        <v>1500000</v>
      </c>
      <c r="H11" s="32">
        <f t="shared" si="1"/>
        <v>0</v>
      </c>
      <c r="I11" s="32">
        <f t="shared" si="1"/>
        <v>1675000</v>
      </c>
    </row>
    <row r="12" spans="1:9" ht="14.25" thickBot="1" x14ac:dyDescent="0.3">
      <c r="A12" s="1"/>
      <c r="B12" s="19"/>
      <c r="C12" s="19"/>
      <c r="D12" s="21"/>
      <c r="E12" s="21"/>
      <c r="F12" s="21"/>
      <c r="G12" s="21"/>
      <c r="H12" s="21"/>
      <c r="I12" s="21"/>
    </row>
    <row r="13" spans="1:9" ht="20.100000000000001" customHeight="1" thickBot="1" x14ac:dyDescent="0.3">
      <c r="A13" s="121" t="s">
        <v>13</v>
      </c>
      <c r="B13" s="122"/>
      <c r="C13" s="19"/>
      <c r="D13" s="34"/>
      <c r="E13" s="22"/>
      <c r="F13" s="22"/>
      <c r="G13" s="22"/>
      <c r="H13" s="22"/>
      <c r="I13" s="22"/>
    </row>
    <row r="14" spans="1:9" x14ac:dyDescent="0.25">
      <c r="A14" s="1" t="str">
        <f>'PK-1 Sunset Park Driveway'!B5</f>
        <v>PK-1 Sunset Park East Driveway Entrance</v>
      </c>
      <c r="B14" s="1"/>
      <c r="C14" s="19"/>
      <c r="D14" s="23">
        <f>'PK-1 Sunset Park Driveway'!D11</f>
        <v>225000</v>
      </c>
      <c r="E14" s="23">
        <f>'PK-1 Sunset Park Driveway'!E11</f>
        <v>327150</v>
      </c>
      <c r="F14" s="23">
        <f>'PK-1 Sunset Park Driveway'!F11</f>
        <v>0</v>
      </c>
      <c r="G14" s="23">
        <f>'PK-1 Sunset Park Driveway'!G11</f>
        <v>0</v>
      </c>
      <c r="H14" s="23">
        <f>'PK-1 Sunset Park Driveway'!H11</f>
        <v>0</v>
      </c>
      <c r="I14" s="24">
        <f t="shared" ref="I14:I15" si="2">SUM(D14:H14)</f>
        <v>552150</v>
      </c>
    </row>
    <row r="15" spans="1:9" x14ac:dyDescent="0.25">
      <c r="A15" s="1" t="s">
        <v>14</v>
      </c>
      <c r="B15" s="1"/>
      <c r="C15" s="19"/>
      <c r="D15" s="23">
        <f>'GC Effluent Irrigation'!D15</f>
        <v>42500</v>
      </c>
      <c r="E15" s="23">
        <f>'GC Effluent Irrigation'!E15</f>
        <v>5552500</v>
      </c>
      <c r="F15" s="23">
        <f>'GC Effluent Irrigation'!F15</f>
        <v>0</v>
      </c>
      <c r="G15" s="23">
        <f>'GC Effluent Irrigation'!G15</f>
        <v>0</v>
      </c>
      <c r="H15" s="23">
        <f>'GC Effluent Irrigation'!H15</f>
        <v>0</v>
      </c>
      <c r="I15" s="24">
        <f t="shared" si="2"/>
        <v>5595000</v>
      </c>
    </row>
    <row r="16" spans="1:9" s="33" customFormat="1" x14ac:dyDescent="0.25">
      <c r="A16" s="35" t="s">
        <v>12</v>
      </c>
      <c r="B16" s="36" t="str">
        <f>A13</f>
        <v>PARKS</v>
      </c>
      <c r="C16" s="37"/>
      <c r="D16" s="38">
        <f t="shared" ref="D16:I16" si="3">SUM(D14:D15)</f>
        <v>267500</v>
      </c>
      <c r="E16" s="38">
        <f t="shared" si="3"/>
        <v>5879650</v>
      </c>
      <c r="F16" s="38">
        <f t="shared" si="3"/>
        <v>0</v>
      </c>
      <c r="G16" s="38">
        <f t="shared" si="3"/>
        <v>0</v>
      </c>
      <c r="H16" s="38">
        <f t="shared" si="3"/>
        <v>0</v>
      </c>
      <c r="I16" s="38">
        <f t="shared" si="3"/>
        <v>6147150</v>
      </c>
    </row>
    <row r="17" spans="1:9" ht="14.25" thickBot="1" x14ac:dyDescent="0.3">
      <c r="A17" s="1"/>
      <c r="B17" s="2"/>
      <c r="C17" s="19"/>
      <c r="D17" s="39"/>
      <c r="E17" s="40"/>
      <c r="F17" s="22"/>
      <c r="G17" s="22"/>
      <c r="H17" s="22"/>
      <c r="I17" s="22"/>
    </row>
    <row r="18" spans="1:9" ht="20.100000000000001" customHeight="1" thickBot="1" x14ac:dyDescent="0.3">
      <c r="A18" s="121" t="s">
        <v>15</v>
      </c>
      <c r="B18" s="122"/>
      <c r="C18" s="19"/>
      <c r="D18" s="41"/>
      <c r="E18" s="22"/>
      <c r="F18" s="22"/>
      <c r="G18" s="22"/>
      <c r="H18" s="22"/>
      <c r="I18" s="22"/>
    </row>
    <row r="19" spans="1:9" s="42" customFormat="1" ht="15" x14ac:dyDescent="0.25">
      <c r="A19" s="1" t="str">
        <f>'ST-1 Street Rehab'!B5</f>
        <v>ST-1 Street Rehab</v>
      </c>
      <c r="B19" s="1"/>
      <c r="C19" s="19"/>
      <c r="D19" s="23">
        <f>'ST-1 Street Rehab'!D10</f>
        <v>8000000</v>
      </c>
      <c r="E19" s="23">
        <f>'ST-1 Street Rehab'!E10</f>
        <v>4000000</v>
      </c>
      <c r="F19" s="23">
        <f>'ST-1 Street Rehab'!F10</f>
        <v>0</v>
      </c>
      <c r="G19" s="23">
        <f>'ST-1 Street Rehab'!G10</f>
        <v>0</v>
      </c>
      <c r="H19" s="23">
        <f>'ST-1 Street Rehab'!H10</f>
        <v>0</v>
      </c>
      <c r="I19" s="24">
        <f>SUM(D19:H19)</f>
        <v>12000000</v>
      </c>
    </row>
    <row r="20" spans="1:9" s="42" customFormat="1" ht="15" x14ac:dyDescent="0.25">
      <c r="A20" s="1" t="s">
        <v>91</v>
      </c>
      <c r="B20" s="1"/>
      <c r="C20" s="19"/>
      <c r="D20" s="23"/>
      <c r="E20" s="23"/>
      <c r="F20" s="23"/>
      <c r="G20" s="23"/>
      <c r="H20" s="23"/>
      <c r="I20" s="24">
        <f t="shared" ref="I20" si="4">SUM(D20:H20)</f>
        <v>0</v>
      </c>
    </row>
    <row r="21" spans="1:9" s="43" customFormat="1" ht="15" x14ac:dyDescent="0.25">
      <c r="A21" s="35" t="s">
        <v>12</v>
      </c>
      <c r="B21" s="36" t="str">
        <f>A18</f>
        <v>STREETS</v>
      </c>
      <c r="C21" s="37"/>
      <c r="D21" s="38">
        <f t="shared" ref="D21:I21" si="5">SUM(D19:D20)</f>
        <v>8000000</v>
      </c>
      <c r="E21" s="38">
        <f t="shared" si="5"/>
        <v>4000000</v>
      </c>
      <c r="F21" s="38">
        <f t="shared" si="5"/>
        <v>0</v>
      </c>
      <c r="G21" s="38">
        <f t="shared" si="5"/>
        <v>0</v>
      </c>
      <c r="H21" s="38">
        <f t="shared" si="5"/>
        <v>0</v>
      </c>
      <c r="I21" s="38">
        <f t="shared" si="5"/>
        <v>12000000</v>
      </c>
    </row>
    <row r="22" spans="1:9" s="42" customFormat="1" ht="15.75" thickBot="1" x14ac:dyDescent="0.3">
      <c r="A22" s="44"/>
      <c r="B22" s="45"/>
      <c r="C22" s="46"/>
      <c r="D22" s="40"/>
      <c r="E22" s="40"/>
      <c r="F22" s="40"/>
      <c r="G22" s="40"/>
      <c r="H22" s="40"/>
      <c r="I22" s="40"/>
    </row>
    <row r="23" spans="1:9" ht="20.100000000000001" customHeight="1" x14ac:dyDescent="0.25">
      <c r="A23" s="124" t="s">
        <v>16</v>
      </c>
      <c r="B23" s="125"/>
      <c r="C23" s="19"/>
      <c r="D23" s="39"/>
      <c r="E23" s="22"/>
      <c r="F23" s="22"/>
      <c r="G23" s="22"/>
      <c r="H23" s="22"/>
      <c r="I23" s="22"/>
    </row>
    <row r="24" spans="1:9" x14ac:dyDescent="0.25">
      <c r="A24" s="1" t="s">
        <v>90</v>
      </c>
      <c r="B24" s="1"/>
      <c r="C24" s="19"/>
      <c r="D24" s="23">
        <f>'Lift Stations'!D10</f>
        <v>55000</v>
      </c>
      <c r="E24" s="23">
        <f>'Lift Stations'!E10</f>
        <v>1095000</v>
      </c>
      <c r="F24" s="23">
        <f>'Lift Stations'!F10</f>
        <v>0</v>
      </c>
      <c r="G24" s="23">
        <f>'Lift Stations'!G10</f>
        <v>0</v>
      </c>
      <c r="H24" s="23">
        <f>'Lift Stations'!H10</f>
        <v>0</v>
      </c>
      <c r="I24" s="24">
        <f t="shared" ref="I24:I34" si="6">SUM(D24:H24)</f>
        <v>1150000</v>
      </c>
    </row>
    <row r="25" spans="1:9" x14ac:dyDescent="0.25">
      <c r="A25" s="1" t="s">
        <v>17</v>
      </c>
      <c r="B25" s="1"/>
      <c r="C25" s="19"/>
      <c r="D25" s="23">
        <f>'WWTP Upgrade'!D10</f>
        <v>630000</v>
      </c>
      <c r="E25" s="23">
        <f>'WWTP Upgrade'!E10</f>
        <v>2370000</v>
      </c>
      <c r="F25" s="23">
        <f>'WWTP Upgrade'!F10</f>
        <v>10000000</v>
      </c>
      <c r="G25" s="23">
        <f>'WWTP Upgrade'!G10</f>
        <v>15000000</v>
      </c>
      <c r="H25" s="23">
        <f>'WWTP Upgrade'!H10</f>
        <v>10000000</v>
      </c>
      <c r="I25" s="24">
        <f t="shared" si="6"/>
        <v>38000000</v>
      </c>
    </row>
    <row r="26" spans="1:9" hidden="1" x14ac:dyDescent="0.25">
      <c r="A26" s="1" t="s">
        <v>18</v>
      </c>
      <c r="B26" s="1"/>
      <c r="C26" s="19"/>
      <c r="D26" s="23"/>
      <c r="E26" s="23"/>
      <c r="F26" s="23"/>
      <c r="G26" s="23"/>
      <c r="H26" s="23"/>
      <c r="I26" s="24">
        <f t="shared" si="6"/>
        <v>0</v>
      </c>
    </row>
    <row r="27" spans="1:9" ht="14.25" hidden="1" thickBot="1" x14ac:dyDescent="0.3">
      <c r="A27" s="120" t="e">
        <f>#REF!</f>
        <v>#REF!</v>
      </c>
      <c r="B27" s="120"/>
      <c r="C27" s="19">
        <v>19</v>
      </c>
      <c r="D27" s="23"/>
      <c r="E27" s="23"/>
      <c r="F27" s="23"/>
      <c r="G27" s="23"/>
      <c r="H27" s="23"/>
      <c r="I27" s="24">
        <f t="shared" si="6"/>
        <v>0</v>
      </c>
    </row>
    <row r="28" spans="1:9" hidden="1" x14ac:dyDescent="0.25">
      <c r="A28" s="1" t="s">
        <v>19</v>
      </c>
      <c r="B28" s="1"/>
      <c r="C28" s="19"/>
      <c r="D28" s="23"/>
      <c r="E28" s="23"/>
      <c r="F28" s="23"/>
      <c r="G28" s="23"/>
      <c r="H28" s="23"/>
      <c r="I28" s="24">
        <f t="shared" si="6"/>
        <v>0</v>
      </c>
    </row>
    <row r="29" spans="1:9" hidden="1" x14ac:dyDescent="0.25">
      <c r="A29" s="1" t="s">
        <v>20</v>
      </c>
      <c r="B29" s="1"/>
      <c r="C29" s="19"/>
      <c r="D29" s="23"/>
      <c r="E29" s="23"/>
      <c r="F29" s="23"/>
      <c r="G29" s="23"/>
      <c r="H29" s="23"/>
      <c r="I29" s="24">
        <f t="shared" si="6"/>
        <v>0</v>
      </c>
    </row>
    <row r="30" spans="1:9" hidden="1" x14ac:dyDescent="0.25">
      <c r="A30" s="1" t="s">
        <v>21</v>
      </c>
      <c r="B30" s="1"/>
      <c r="C30" s="19"/>
      <c r="D30" s="23"/>
      <c r="E30" s="23"/>
      <c r="F30" s="23"/>
      <c r="G30" s="23"/>
      <c r="H30" s="23"/>
      <c r="I30" s="24">
        <f t="shared" si="6"/>
        <v>0</v>
      </c>
    </row>
    <row r="31" spans="1:9" hidden="1" x14ac:dyDescent="0.25">
      <c r="A31" s="1" t="s">
        <v>22</v>
      </c>
      <c r="B31" s="1"/>
      <c r="C31" s="19"/>
      <c r="D31" s="23"/>
      <c r="E31" s="23"/>
      <c r="F31" s="23"/>
      <c r="G31" s="23"/>
      <c r="H31" s="23"/>
      <c r="I31" s="24">
        <f t="shared" si="6"/>
        <v>0</v>
      </c>
    </row>
    <row r="32" spans="1:9" hidden="1" x14ac:dyDescent="0.25">
      <c r="A32" s="1" t="s">
        <v>23</v>
      </c>
      <c r="B32" s="1"/>
      <c r="C32" s="19"/>
      <c r="D32" s="23"/>
      <c r="E32" s="23"/>
      <c r="F32" s="23"/>
      <c r="G32" s="23"/>
      <c r="H32" s="23"/>
      <c r="I32" s="24">
        <f t="shared" si="6"/>
        <v>0</v>
      </c>
    </row>
    <row r="33" spans="1:14" x14ac:dyDescent="0.25">
      <c r="A33" s="1" t="s">
        <v>24</v>
      </c>
      <c r="B33" s="1"/>
      <c r="C33" s="19"/>
      <c r="D33" s="23">
        <f>'WTP #3 Upgrade'!D10</f>
        <v>150000</v>
      </c>
      <c r="E33" s="23">
        <f>'WTP #3 Upgrade'!E10</f>
        <v>2850000</v>
      </c>
      <c r="F33" s="23">
        <f>'WTP #3 Upgrade'!F10</f>
        <v>10000000</v>
      </c>
      <c r="G33" s="23">
        <f>'WTP #3 Upgrade'!G10</f>
        <v>10000000</v>
      </c>
      <c r="H33" s="23">
        <f>'WTP #3 Upgrade'!H10</f>
        <v>6500000</v>
      </c>
      <c r="I33" s="24">
        <f t="shared" si="6"/>
        <v>29500000</v>
      </c>
    </row>
    <row r="34" spans="1:14" x14ac:dyDescent="0.25">
      <c r="A34" s="1" t="s">
        <v>25</v>
      </c>
      <c r="B34" s="1"/>
      <c r="C34" s="19"/>
      <c r="D34" s="23">
        <f>'New Talon Hydro Tank'!D10</f>
        <v>0</v>
      </c>
      <c r="E34" s="23">
        <f>'New Talon Hydro Tank'!E10</f>
        <v>150000</v>
      </c>
      <c r="F34" s="23">
        <f>'New Talon Hydro Tank'!F10</f>
        <v>1450000</v>
      </c>
      <c r="G34" s="23">
        <f>'New Talon Hydro Tank'!G10</f>
        <v>0</v>
      </c>
      <c r="H34" s="23">
        <f>'New Talon Hydro Tank'!H10</f>
        <v>0</v>
      </c>
      <c r="I34" s="24">
        <f t="shared" si="6"/>
        <v>1600000</v>
      </c>
    </row>
    <row r="35" spans="1:14" ht="15" customHeight="1" x14ac:dyDescent="0.25">
      <c r="A35" s="25" t="s">
        <v>26</v>
      </c>
      <c r="B35" s="25"/>
      <c r="C35" s="26"/>
      <c r="D35" s="27">
        <f>'Effluent Ponds'!D10</f>
        <v>3855000</v>
      </c>
      <c r="E35" s="27">
        <f>'Effluent Ponds'!E10</f>
        <v>4135000</v>
      </c>
      <c r="F35" s="27">
        <f>'Effluent Ponds'!F10</f>
        <v>2000000</v>
      </c>
      <c r="G35" s="27">
        <f>'Effluent Ponds'!G10</f>
        <v>0</v>
      </c>
      <c r="H35" s="27">
        <f>'Effluent Ponds'!H10</f>
        <v>0</v>
      </c>
      <c r="I35" s="28">
        <f t="shared" ref="I35" si="7">SUM(D35:H35)</f>
        <v>9990000</v>
      </c>
    </row>
    <row r="36" spans="1:14" s="33" customFormat="1" x14ac:dyDescent="0.25">
      <c r="A36" s="35" t="s">
        <v>12</v>
      </c>
      <c r="B36" s="36" t="str">
        <f>A23</f>
        <v>UTILITES</v>
      </c>
      <c r="C36" s="37"/>
      <c r="D36" s="38">
        <f t="shared" ref="D36:I36" si="8">SUM(D24:D35)</f>
        <v>4690000</v>
      </c>
      <c r="E36" s="38">
        <f t="shared" si="8"/>
        <v>10600000</v>
      </c>
      <c r="F36" s="38">
        <f t="shared" si="8"/>
        <v>23450000</v>
      </c>
      <c r="G36" s="38">
        <f t="shared" si="8"/>
        <v>25000000</v>
      </c>
      <c r="H36" s="38">
        <f t="shared" si="8"/>
        <v>16500000</v>
      </c>
      <c r="I36" s="38">
        <f t="shared" si="8"/>
        <v>80240000</v>
      </c>
    </row>
    <row r="37" spans="1:14" x14ac:dyDescent="0.25">
      <c r="A37" s="44"/>
      <c r="B37" s="45"/>
      <c r="C37" s="46"/>
      <c r="D37" s="40"/>
      <c r="E37" s="40"/>
      <c r="F37" s="40"/>
      <c r="G37" s="40"/>
      <c r="H37" s="40"/>
      <c r="I37" s="40"/>
    </row>
    <row r="38" spans="1:14" x14ac:dyDescent="0.25">
      <c r="A38" s="25"/>
      <c r="B38" s="47"/>
      <c r="C38" s="26"/>
      <c r="D38" s="48"/>
      <c r="E38" s="49"/>
      <c r="F38" s="49"/>
      <c r="G38" s="49"/>
      <c r="H38" s="49"/>
      <c r="I38" s="49"/>
    </row>
    <row r="39" spans="1:14" s="33" customFormat="1" ht="15.75" customHeight="1" thickBot="1" x14ac:dyDescent="0.3">
      <c r="A39" s="50" t="s">
        <v>27</v>
      </c>
      <c r="B39" s="51"/>
      <c r="C39" s="52"/>
      <c r="D39" s="53">
        <f>SUM(D11+D16+D21+D36)</f>
        <v>12957500</v>
      </c>
      <c r="E39" s="53">
        <f>SUM(E11+E16+E21+E36)</f>
        <v>20479650</v>
      </c>
      <c r="F39" s="53">
        <f>SUM(F11+F16+F21+F36)</f>
        <v>23625000</v>
      </c>
      <c r="G39" s="53">
        <f>SUM(G11+G16+G21+G36)</f>
        <v>26500000</v>
      </c>
      <c r="H39" s="53">
        <f>SUM(H11+H16+H21+H36)</f>
        <v>16500000</v>
      </c>
      <c r="I39" s="53">
        <f>I11+I16+I21+I36</f>
        <v>100062150</v>
      </c>
      <c r="J39" s="54"/>
    </row>
    <row r="40" spans="1:14" ht="14.25" thickTop="1" x14ac:dyDescent="0.25">
      <c r="A40" s="1"/>
      <c r="B40" s="2"/>
      <c r="C40" s="19"/>
      <c r="D40" s="3"/>
      <c r="E40" s="3"/>
      <c r="F40" s="55"/>
      <c r="G40" s="22"/>
      <c r="H40" s="22"/>
      <c r="I40" s="22"/>
      <c r="N40" s="116"/>
    </row>
    <row r="41" spans="1:14" ht="14.25" thickBot="1" x14ac:dyDescent="0.3">
      <c r="A41" s="1"/>
      <c r="B41" s="2"/>
      <c r="C41" s="19"/>
      <c r="D41" s="3"/>
      <c r="E41" s="3"/>
      <c r="F41" s="55"/>
      <c r="G41" s="22"/>
      <c r="H41" s="22"/>
      <c r="I41" s="22"/>
    </row>
    <row r="42" spans="1:14" ht="20.100000000000001" customHeight="1" thickBot="1" x14ac:dyDescent="0.3">
      <c r="A42" s="121" t="s">
        <v>28</v>
      </c>
      <c r="B42" s="122"/>
      <c r="C42" s="56"/>
      <c r="D42" s="41"/>
      <c r="E42" s="40"/>
      <c r="F42" s="22"/>
      <c r="G42" s="22"/>
      <c r="H42" s="22"/>
      <c r="I42" s="22"/>
    </row>
    <row r="43" spans="1:14" x14ac:dyDescent="0.25">
      <c r="A43" s="1" t="s">
        <v>29</v>
      </c>
      <c r="B43" s="2"/>
      <c r="C43" s="56"/>
      <c r="D43" s="114"/>
      <c r="E43" s="114"/>
      <c r="F43" s="114"/>
      <c r="G43" s="114"/>
      <c r="H43" s="114"/>
      <c r="I43" s="24">
        <f t="shared" ref="I43:I52" si="9">SUM(D43:H43)</f>
        <v>0</v>
      </c>
    </row>
    <row r="44" spans="1:14" x14ac:dyDescent="0.25">
      <c r="A44" s="1" t="s">
        <v>30</v>
      </c>
      <c r="B44" s="2"/>
      <c r="C44" s="118"/>
      <c r="D44" s="114">
        <f>'G-1 PW Operations'!D13+'PK-1 Sunset Park Driveway'!D14</f>
        <v>225000</v>
      </c>
      <c r="E44" s="114">
        <f>'G-1 PW Operations'!E13+'PK-1 Sunset Park Driveway'!E14</f>
        <v>327150</v>
      </c>
      <c r="F44" s="114">
        <f>'G-1 PW Operations'!F13+'PK-1 Sunset Park Driveway'!F14</f>
        <v>175000</v>
      </c>
      <c r="G44" s="114">
        <f>'G-1 PW Operations'!G13+'PK-1 Sunset Park Driveway'!G14</f>
        <v>1500000</v>
      </c>
      <c r="H44" s="114">
        <f>'G-1 PW Operations'!H13+'PK-1 Sunset Park Driveway'!H14</f>
        <v>0</v>
      </c>
      <c r="I44" s="24">
        <f t="shared" si="9"/>
        <v>2227150</v>
      </c>
    </row>
    <row r="45" spans="1:14" x14ac:dyDescent="0.25">
      <c r="A45" s="1" t="s">
        <v>31</v>
      </c>
      <c r="B45" s="2"/>
      <c r="C45" s="118"/>
      <c r="D45" s="114">
        <f>'Effluent Ponds'!D13+'Lift Stations'!D13</f>
        <v>3910000</v>
      </c>
      <c r="E45" s="114">
        <f>'Effluent Ponds'!E13+'Lift Stations'!E13</f>
        <v>5230000</v>
      </c>
      <c r="F45" s="114">
        <f>'Effluent Ponds'!F13+'Lift Stations'!F13</f>
        <v>2000000</v>
      </c>
      <c r="G45" s="114">
        <f>'Effluent Ponds'!G13+'Lift Stations'!G13</f>
        <v>0</v>
      </c>
      <c r="H45" s="114">
        <f>'Effluent Ponds'!H13</f>
        <v>0</v>
      </c>
      <c r="I45" s="24">
        <f t="shared" si="9"/>
        <v>11140000</v>
      </c>
    </row>
    <row r="46" spans="1:14" x14ac:dyDescent="0.25">
      <c r="A46" s="1" t="s">
        <v>32</v>
      </c>
      <c r="B46" s="2"/>
      <c r="C46" s="118"/>
      <c r="D46" s="114">
        <f>'New Talon Hydro Tank'!D13+'WTP #3 Upgrade'!D13</f>
        <v>150000</v>
      </c>
      <c r="E46" s="114">
        <f>'New Talon Hydro Tank'!E13+'WTP #3 Upgrade'!E13</f>
        <v>3000000</v>
      </c>
      <c r="F46" s="114">
        <f>'New Talon Hydro Tank'!F13+'WTP #3 Upgrade'!F13</f>
        <v>0</v>
      </c>
      <c r="G46" s="114">
        <f>'New Talon Hydro Tank'!G13+'WTP #3 Upgrade'!G13</f>
        <v>0</v>
      </c>
      <c r="H46" s="114">
        <f>'New Talon Hydro Tank'!H13</f>
        <v>0</v>
      </c>
      <c r="I46" s="24">
        <f t="shared" si="9"/>
        <v>3150000</v>
      </c>
    </row>
    <row r="47" spans="1:14" x14ac:dyDescent="0.25">
      <c r="A47" s="1" t="s">
        <v>33</v>
      </c>
      <c r="B47" s="2"/>
      <c r="C47" s="118"/>
      <c r="D47" s="114"/>
      <c r="E47" s="114"/>
      <c r="F47" s="114"/>
      <c r="G47" s="114"/>
      <c r="H47" s="114"/>
      <c r="I47" s="24">
        <f t="shared" si="9"/>
        <v>0</v>
      </c>
    </row>
    <row r="48" spans="1:14" x14ac:dyDescent="0.25">
      <c r="A48" s="1" t="s">
        <v>35</v>
      </c>
      <c r="B48" s="2"/>
      <c r="C48" s="118"/>
      <c r="D48" s="114">
        <f>'ST-1 Street Rehab'!D13+'GC Effluent Irrigation'!D13+'WWTP Upgrade'!D13</f>
        <v>8672500</v>
      </c>
      <c r="E48" s="114">
        <f>'ST-1 Street Rehab'!E13+'New Talon Hydro Tank'!E14+'GC Effluent Irrigation'!E13+'WWTP Upgrade'!E13</f>
        <v>11922500</v>
      </c>
      <c r="F48" s="114">
        <f>'ST-1 Street Rehab'!F13+'New Talon Hydro Tank'!F14+'GC Effluent Irrigation'!F13+'WWTP Upgrade'!F13</f>
        <v>1450000</v>
      </c>
      <c r="G48" s="114">
        <f>'ST-1 Street Rehab'!G13+'New Talon Hydro Tank'!G14+'GC Effluent Irrigation'!G13+'WWTP Upgrade'!G13</f>
        <v>0</v>
      </c>
      <c r="H48" s="114">
        <f>'ST-1 Street Rehab'!H13+'New Talon Hydro Tank'!H14+'GC Effluent Irrigation'!H13+'WWTP Upgrade'!H13</f>
        <v>0</v>
      </c>
      <c r="I48" s="24">
        <f t="shared" si="9"/>
        <v>22045000</v>
      </c>
    </row>
    <row r="49" spans="1:10" x14ac:dyDescent="0.25">
      <c r="A49" s="1" t="s">
        <v>34</v>
      </c>
      <c r="B49" s="2"/>
      <c r="C49" s="118"/>
      <c r="D49" s="114"/>
      <c r="E49" s="114"/>
      <c r="F49" s="114"/>
      <c r="G49" s="114"/>
      <c r="H49" s="114"/>
      <c r="I49" s="24">
        <f t="shared" si="9"/>
        <v>0</v>
      </c>
    </row>
    <row r="50" spans="1:10" x14ac:dyDescent="0.25">
      <c r="A50" s="1" t="s">
        <v>36</v>
      </c>
      <c r="B50" s="2"/>
      <c r="C50" s="118"/>
      <c r="D50" s="114"/>
      <c r="E50" s="114"/>
      <c r="F50" s="114"/>
      <c r="G50" s="114"/>
      <c r="H50" s="114"/>
      <c r="I50" s="24">
        <f t="shared" si="9"/>
        <v>0</v>
      </c>
    </row>
    <row r="51" spans="1:10" x14ac:dyDescent="0.25">
      <c r="A51" s="1" t="s">
        <v>37</v>
      </c>
      <c r="B51" s="2"/>
      <c r="C51" s="118"/>
      <c r="D51" s="114"/>
      <c r="E51" s="114"/>
      <c r="F51" s="114"/>
      <c r="G51" s="114"/>
      <c r="H51" s="114"/>
      <c r="I51" s="24">
        <f t="shared" si="9"/>
        <v>0</v>
      </c>
    </row>
    <row r="52" spans="1:10" x14ac:dyDescent="0.25">
      <c r="A52" s="1" t="s">
        <v>38</v>
      </c>
      <c r="B52" s="2"/>
      <c r="C52" s="118"/>
      <c r="D52" s="114">
        <f>'G-1 PW Operations'!D14+'ST-1 Street Rehab'!D14+'Effluent Ponds'!D14+'GC Effluent Irrigation'!D14+'WWTP Upgrade'!D14+'WTP #3 Upgrade'!D14</f>
        <v>0</v>
      </c>
      <c r="E52" s="114">
        <f>'G-1 PW Operations'!E14+'ST-1 Street Rehab'!E14+'Effluent Ponds'!E14+'GC Effluent Irrigation'!E14+'WWTP Upgrade'!E14+'WTP #3 Upgrade'!E14</f>
        <v>0</v>
      </c>
      <c r="F52" s="114">
        <f>'WWTP Upgrade'!F14+'WTP #3 Upgrade'!F14</f>
        <v>20000000</v>
      </c>
      <c r="G52" s="114">
        <f>'G-1 PW Operations'!G14+'ST-1 Street Rehab'!G14+'Effluent Ponds'!G14+'GC Effluent Irrigation'!G14+'WWTP Upgrade'!G14+'WTP #3 Upgrade'!G14</f>
        <v>25000000</v>
      </c>
      <c r="H52" s="114">
        <f>'G-1 PW Operations'!H14+'ST-1 Street Rehab'!H14+'Effluent Ponds'!H14+'GC Effluent Irrigation'!H14+'WWTP Upgrade'!H14+'WTP #3 Upgrade'!H14</f>
        <v>16500000</v>
      </c>
      <c r="I52" s="24">
        <f t="shared" si="9"/>
        <v>61500000</v>
      </c>
    </row>
    <row r="53" spans="1:10" ht="14.25" thickBot="1" x14ac:dyDescent="0.3">
      <c r="A53" s="58" t="s">
        <v>12</v>
      </c>
      <c r="B53" s="45" t="str">
        <f>A42</f>
        <v>FUNDING</v>
      </c>
      <c r="C53" s="57"/>
      <c r="D53" s="115">
        <f>SUM(D42:D52)</f>
        <v>12957500</v>
      </c>
      <c r="E53" s="115">
        <f>SUM(E42:E52)</f>
        <v>20479650</v>
      </c>
      <c r="F53" s="115">
        <f>SUM(F42:F52)</f>
        <v>23625000</v>
      </c>
      <c r="G53" s="115">
        <f>SUM(G42:G52)</f>
        <v>26500000</v>
      </c>
      <c r="H53" s="115">
        <f>SUM(H42:H52)</f>
        <v>16500000</v>
      </c>
      <c r="I53" s="115">
        <f>SUM(I43:I52)</f>
        <v>100062150</v>
      </c>
      <c r="J53" s="59"/>
    </row>
    <row r="54" spans="1:10" s="64" customFormat="1" ht="14.25" thickTop="1" x14ac:dyDescent="0.25">
      <c r="A54" s="60"/>
      <c r="B54" s="5"/>
      <c r="C54" s="5"/>
      <c r="D54" s="61"/>
      <c r="E54" s="61"/>
      <c r="F54" s="62"/>
      <c r="G54" s="63"/>
      <c r="H54" s="63"/>
      <c r="I54" s="63"/>
    </row>
    <row r="55" spans="1:10" s="64" customFormat="1" x14ac:dyDescent="0.25">
      <c r="A55" s="60"/>
      <c r="B55" s="5"/>
      <c r="C55" s="5"/>
      <c r="D55" s="59"/>
      <c r="E55" s="59"/>
      <c r="F55" s="59"/>
      <c r="G55" s="59"/>
      <c r="H55" s="59"/>
      <c r="I55" s="59"/>
    </row>
    <row r="56" spans="1:10" s="64" customFormat="1" x14ac:dyDescent="0.25">
      <c r="A56" s="60"/>
      <c r="B56" s="5"/>
      <c r="C56" s="5"/>
      <c r="D56" s="65">
        <f t="shared" ref="D56:I56" si="10">D39-D53</f>
        <v>0</v>
      </c>
      <c r="E56" s="65">
        <f t="shared" si="10"/>
        <v>0</v>
      </c>
      <c r="F56" s="65">
        <f t="shared" si="10"/>
        <v>0</v>
      </c>
      <c r="G56" s="65">
        <f t="shared" si="10"/>
        <v>0</v>
      </c>
      <c r="H56" s="65">
        <f t="shared" si="10"/>
        <v>0</v>
      </c>
      <c r="I56" s="65">
        <f t="shared" si="10"/>
        <v>0</v>
      </c>
    </row>
    <row r="58" spans="1:10" x14ac:dyDescent="0.25">
      <c r="A58" s="5"/>
      <c r="F58" s="61"/>
      <c r="G58" s="61"/>
      <c r="H58" s="61"/>
      <c r="I58" s="61"/>
    </row>
  </sheetData>
  <sheetProtection algorithmName="SHA-512" hashValue="0N0kg6jEnkvzADHtVLZbEWVFXEoV2YlycXRKzlCVjQ9+Ba0FZnUlQFM3ybZ1RGinFAKVg0JfQoXYD24ckd5eoA==" saltValue="ltTCh4hcQxM3L2cCgDltag==" spinCount="100000" sheet="1" objects="1" scenarios="1"/>
  <mergeCells count="8">
    <mergeCell ref="A27:B27"/>
    <mergeCell ref="A42:B42"/>
    <mergeCell ref="A2:I2"/>
    <mergeCell ref="A3:I3"/>
    <mergeCell ref="A9:B9"/>
    <mergeCell ref="A13:B13"/>
    <mergeCell ref="A18:B18"/>
    <mergeCell ref="A23:B23"/>
  </mergeCells>
  <printOptions horizontalCentered="1"/>
  <pageMargins left="0.28999999999999998" right="0.28000000000000003" top="0.5" bottom="0.4" header="0" footer="0.25"/>
  <pageSetup scale="67" firstPageNumber="26" orientation="landscape" r:id="rId1"/>
  <headerFooter alignWithMargins="0"/>
  <rowBreaks count="2" manualBreakCount="2">
    <brk id="22" min="1" max="8" man="1"/>
    <brk id="53"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18CF-E135-429F-9DE9-4792684BCDF7}">
  <sheetPr>
    <tabColor rgb="FF92D050"/>
    <pageSetUpPr fitToPage="1"/>
  </sheetPr>
  <dimension ref="A1:I70"/>
  <sheetViews>
    <sheetView showGridLines="0" tabSelected="1" zoomScale="115" zoomScaleNormal="115" zoomScaleSheetLayoutView="85" workbookViewId="0">
      <selection activeCell="L12" sqref="L12:L13"/>
    </sheetView>
  </sheetViews>
  <sheetFormatPr defaultRowHeight="15" x14ac:dyDescent="0.25"/>
  <cols>
    <col min="1" max="1" width="5.7109375" customWidth="1"/>
    <col min="2" max="2" width="29" customWidth="1"/>
    <col min="3" max="3" width="9.85546875" customWidth="1"/>
    <col min="4" max="4" width="15.28515625" customWidth="1"/>
    <col min="5" max="5" width="13.42578125" customWidth="1"/>
    <col min="6" max="6" width="12.28515625" customWidth="1"/>
    <col min="7" max="7" width="12.28515625" bestFit="1" customWidth="1"/>
    <col min="8" max="8" width="12.285156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72</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90</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55000</v>
      </c>
      <c r="E8" s="77">
        <v>130000</v>
      </c>
      <c r="F8" s="77"/>
      <c r="G8" s="77">
        <v>0</v>
      </c>
      <c r="H8" s="77">
        <v>0</v>
      </c>
      <c r="I8" s="77">
        <f>SUM('Lift Stations'!$D8:$H8)</f>
        <v>185000</v>
      </c>
    </row>
    <row r="9" spans="1:9" x14ac:dyDescent="0.25">
      <c r="B9" s="78" t="s">
        <v>43</v>
      </c>
      <c r="C9" s="78"/>
      <c r="D9" s="79">
        <v>0</v>
      </c>
      <c r="E9" s="79">
        <v>965000</v>
      </c>
      <c r="F9" s="79"/>
      <c r="G9" s="79"/>
      <c r="H9" s="79"/>
      <c r="I9" s="79">
        <f>SUM('Lift Stations'!$D9:$H9)</f>
        <v>965000</v>
      </c>
    </row>
    <row r="10" spans="1:9" x14ac:dyDescent="0.25">
      <c r="B10" s="80" t="s">
        <v>44</v>
      </c>
      <c r="C10" s="80"/>
      <c r="D10" s="81">
        <f>SUM(D8:D9)</f>
        <v>55000</v>
      </c>
      <c r="E10" s="81">
        <f>SUM(E8:E9)</f>
        <v>1095000</v>
      </c>
      <c r="F10" s="81">
        <f t="shared" ref="F10:I10" si="0">SUM(F8:F9)</f>
        <v>0</v>
      </c>
      <c r="G10" s="81">
        <f t="shared" si="0"/>
        <v>0</v>
      </c>
      <c r="H10" s="81">
        <f t="shared" si="0"/>
        <v>0</v>
      </c>
      <c r="I10" s="81">
        <f t="shared" si="0"/>
        <v>1150000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31</v>
      </c>
      <c r="C13" s="76"/>
      <c r="D13" s="77">
        <f>D10</f>
        <v>55000</v>
      </c>
      <c r="E13" s="77">
        <f>E10</f>
        <v>1095000</v>
      </c>
      <c r="F13" s="77">
        <f>F10</f>
        <v>0</v>
      </c>
      <c r="G13" s="77"/>
      <c r="H13" s="77"/>
      <c r="I13" s="77">
        <f>SUM(D13:H13)</f>
        <v>1150000</v>
      </c>
    </row>
    <row r="14" spans="1:9" x14ac:dyDescent="0.25">
      <c r="B14" s="78" t="s">
        <v>38</v>
      </c>
      <c r="C14" s="78"/>
      <c r="D14" s="79">
        <f>D11</f>
        <v>0</v>
      </c>
      <c r="E14" s="79">
        <f>E11</f>
        <v>0</v>
      </c>
      <c r="F14" s="79"/>
      <c r="G14" s="79">
        <f>G10</f>
        <v>0</v>
      </c>
      <c r="H14" s="79">
        <f>H10</f>
        <v>0</v>
      </c>
      <c r="I14" s="79">
        <f>SUM('Lift Stations'!$D14:$H14)</f>
        <v>0</v>
      </c>
    </row>
    <row r="15" spans="1:9" x14ac:dyDescent="0.25">
      <c r="B15" s="80" t="s">
        <v>46</v>
      </c>
      <c r="C15" s="80"/>
      <c r="D15" s="81">
        <f t="shared" ref="D15:I15" si="1">SUM(D13:D14)</f>
        <v>55000</v>
      </c>
      <c r="E15" s="81">
        <f t="shared" si="1"/>
        <v>1095000</v>
      </c>
      <c r="F15" s="81">
        <f t="shared" si="1"/>
        <v>0</v>
      </c>
      <c r="G15" s="81">
        <f t="shared" si="1"/>
        <v>0</v>
      </c>
      <c r="H15" s="81">
        <f t="shared" si="1"/>
        <v>0</v>
      </c>
      <c r="I15" s="81">
        <f t="shared" si="1"/>
        <v>1150000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SUM('Lift Stations'!$D18:$H18)</f>
        <v>0</v>
      </c>
    </row>
    <row r="19" spans="1:9" hidden="1" x14ac:dyDescent="0.25">
      <c r="B19" s="90" t="s">
        <v>49</v>
      </c>
      <c r="C19" s="90"/>
      <c r="D19" s="92">
        <v>0</v>
      </c>
      <c r="E19" s="92">
        <v>0</v>
      </c>
      <c r="F19" s="92">
        <v>0</v>
      </c>
      <c r="G19" s="92">
        <v>0</v>
      </c>
      <c r="H19" s="92">
        <v>0</v>
      </c>
      <c r="I19" s="92">
        <f>SUM('Lift Stations'!$D19:$H19)</f>
        <v>0</v>
      </c>
    </row>
    <row r="20" spans="1:9" x14ac:dyDescent="0.25">
      <c r="B20" s="78" t="s">
        <v>73</v>
      </c>
      <c r="C20" s="78"/>
      <c r="D20" s="93">
        <v>0</v>
      </c>
      <c r="E20" s="93">
        <v>0</v>
      </c>
      <c r="F20" s="93">
        <v>0</v>
      </c>
      <c r="G20" s="93">
        <f>'PK-1 Sunset Park Driveway'!G11</f>
        <v>0</v>
      </c>
      <c r="H20" s="93">
        <f>'PK-1 Sunset Park Driveway'!H11</f>
        <v>0</v>
      </c>
      <c r="I20" s="93">
        <f>SUM('Lift Stations'!$D20:$H20)</f>
        <v>0</v>
      </c>
    </row>
    <row r="21" spans="1:9" x14ac:dyDescent="0.25">
      <c r="B21" s="76" t="s">
        <v>51</v>
      </c>
      <c r="C21" s="76"/>
      <c r="D21" s="94">
        <f>SUBTOTAL(109,'Lift Stations'!$D$18:$D$20)</f>
        <v>0</v>
      </c>
      <c r="E21" s="94">
        <f>SUBTOTAL(109,'Lift Stations'!$E$18:$E$20)</f>
        <v>0</v>
      </c>
      <c r="F21" s="94">
        <f>SUBTOTAL(109,'Lift Stations'!$F$18:$F$20)</f>
        <v>0</v>
      </c>
      <c r="G21" s="94">
        <f>SUBTOTAL(109,'Lift Stations'!$G$18:$G$20)</f>
        <v>0</v>
      </c>
      <c r="H21" s="94">
        <f>SUBTOTAL(109,'Lift Stations'!$H$18:$H$20)</f>
        <v>0</v>
      </c>
      <c r="I21" s="94">
        <f>SUBTOTAL(109,'Lift Stations'!$I$18:$I$20)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'Lift Stations'!$I$10</f>
        <v>1150000</v>
      </c>
      <c r="C24" s="152"/>
      <c r="D24" s="188"/>
      <c r="E24" s="155"/>
      <c r="F24" s="156"/>
      <c r="G24" s="156"/>
      <c r="H24" s="156"/>
      <c r="I24" s="157"/>
    </row>
    <row r="25" spans="1:9" ht="13.15" customHeight="1" thickBot="1" x14ac:dyDescent="0.3">
      <c r="B25" s="153"/>
      <c r="C25" s="154"/>
      <c r="D25" s="189"/>
      <c r="E25" s="158"/>
      <c r="F25" s="159"/>
      <c r="G25" s="159"/>
      <c r="H25" s="159"/>
      <c r="I25" s="160"/>
    </row>
    <row r="26" spans="1:9" ht="15.75" thickBot="1" x14ac:dyDescent="0.3">
      <c r="B26" s="163" t="s">
        <v>54</v>
      </c>
      <c r="C26" s="164"/>
      <c r="D26" s="165"/>
      <c r="E26" s="158"/>
      <c r="F26" s="159"/>
      <c r="G26" s="159"/>
      <c r="H26" s="159"/>
      <c r="I26" s="160"/>
    </row>
    <row r="27" spans="1:9" x14ac:dyDescent="0.25">
      <c r="B27" s="119" t="s">
        <v>55</v>
      </c>
      <c r="C27" s="166" t="s">
        <v>56</v>
      </c>
      <c r="D27" s="167"/>
      <c r="E27" s="159"/>
      <c r="F27" s="159"/>
      <c r="G27" s="159"/>
      <c r="H27" s="159"/>
      <c r="I27" s="160"/>
    </row>
    <row r="28" spans="1:9" x14ac:dyDescent="0.25">
      <c r="B28" s="96" t="s">
        <v>57</v>
      </c>
      <c r="C28" s="126" t="s">
        <v>58</v>
      </c>
      <c r="D28" s="127"/>
      <c r="E28" s="159"/>
      <c r="F28" s="159"/>
      <c r="G28" s="159"/>
      <c r="H28" s="159"/>
      <c r="I28" s="160"/>
    </row>
    <row r="29" spans="1:9" x14ac:dyDescent="0.25">
      <c r="B29" s="97" t="s">
        <v>59</v>
      </c>
      <c r="C29" s="126" t="s">
        <v>89</v>
      </c>
      <c r="D29" s="127"/>
      <c r="E29" s="159"/>
      <c r="F29" s="159"/>
      <c r="G29" s="159"/>
      <c r="H29" s="159"/>
      <c r="I29" s="160"/>
    </row>
    <row r="30" spans="1:9" x14ac:dyDescent="0.25">
      <c r="B30" s="96" t="s">
        <v>61</v>
      </c>
      <c r="C30" s="126" t="s">
        <v>62</v>
      </c>
      <c r="D30" s="127"/>
      <c r="E30" s="191"/>
      <c r="F30" s="191"/>
      <c r="G30" s="191"/>
      <c r="H30" s="191"/>
      <c r="I30" s="192"/>
    </row>
    <row r="31" spans="1:9" ht="15.75" thickBot="1" x14ac:dyDescent="0.3">
      <c r="B31" s="128" t="s">
        <v>63</v>
      </c>
      <c r="C31" s="129"/>
      <c r="D31" s="130"/>
      <c r="E31" s="161"/>
      <c r="F31" s="161"/>
      <c r="G31" s="161"/>
      <c r="H31" s="161"/>
      <c r="I31" s="162"/>
    </row>
    <row r="32" spans="1:9" ht="15" customHeight="1" x14ac:dyDescent="0.25">
      <c r="B32" s="194" t="s">
        <v>94</v>
      </c>
      <c r="C32" s="195"/>
      <c r="D32" s="196"/>
      <c r="E32" s="98"/>
      <c r="F32" s="98"/>
      <c r="G32" s="98"/>
      <c r="H32" s="98"/>
      <c r="I32" s="98"/>
    </row>
    <row r="33" spans="2:9" x14ac:dyDescent="0.25">
      <c r="B33" s="197"/>
      <c r="C33" s="198"/>
      <c r="D33" s="199"/>
      <c r="E33" s="98"/>
      <c r="F33" s="98"/>
      <c r="G33" s="98"/>
      <c r="H33" s="98"/>
      <c r="I33" s="98"/>
    </row>
    <row r="34" spans="2:9" x14ac:dyDescent="0.25">
      <c r="B34" s="197"/>
      <c r="C34" s="198"/>
      <c r="D34" s="199"/>
      <c r="E34" s="100"/>
      <c r="F34" s="100"/>
      <c r="G34" s="100"/>
      <c r="H34" s="100"/>
      <c r="I34" s="100"/>
    </row>
    <row r="35" spans="2:9" x14ac:dyDescent="0.25">
      <c r="B35" s="197"/>
      <c r="C35" s="198"/>
      <c r="D35" s="199"/>
      <c r="E35" s="100"/>
      <c r="F35" s="100"/>
      <c r="G35" s="100"/>
      <c r="H35" s="100"/>
      <c r="I35" s="100"/>
    </row>
    <row r="36" spans="2:9" x14ac:dyDescent="0.25">
      <c r="B36" s="197"/>
      <c r="C36" s="198"/>
      <c r="D36" s="199"/>
      <c r="E36" s="100"/>
      <c r="F36" s="100"/>
      <c r="G36" s="100"/>
      <c r="H36" s="100"/>
      <c r="I36" s="100"/>
    </row>
    <row r="37" spans="2:9" x14ac:dyDescent="0.25">
      <c r="B37" s="197"/>
      <c r="C37" s="198"/>
      <c r="D37" s="199"/>
      <c r="E37" s="100"/>
      <c r="F37" s="100"/>
      <c r="G37" s="100"/>
      <c r="H37" s="100"/>
      <c r="I37" s="100"/>
    </row>
    <row r="38" spans="2:9" x14ac:dyDescent="0.25">
      <c r="B38" s="197"/>
      <c r="C38" s="198"/>
      <c r="D38" s="199"/>
      <c r="E38" s="100"/>
      <c r="F38" s="100"/>
      <c r="G38" s="100"/>
      <c r="H38" s="100"/>
      <c r="I38" s="100"/>
    </row>
    <row r="39" spans="2:9" x14ac:dyDescent="0.25">
      <c r="B39" s="197"/>
      <c r="C39" s="198"/>
      <c r="D39" s="199"/>
      <c r="E39" s="100"/>
      <c r="F39" s="100"/>
      <c r="G39" s="100"/>
      <c r="H39" s="100"/>
      <c r="I39" s="100"/>
    </row>
    <row r="40" spans="2:9" x14ac:dyDescent="0.25">
      <c r="B40" s="200"/>
      <c r="C40" s="201"/>
      <c r="D40" s="202"/>
      <c r="E40" s="100"/>
      <c r="F40" s="100"/>
      <c r="G40" s="100"/>
      <c r="H40" s="100"/>
      <c r="I40" s="100"/>
    </row>
    <row r="41" spans="2:9" x14ac:dyDescent="0.25">
      <c r="B41" s="197"/>
      <c r="C41" s="198"/>
      <c r="D41" s="199"/>
      <c r="E41" s="100"/>
      <c r="F41" s="100"/>
      <c r="G41" s="100"/>
      <c r="H41" s="100"/>
      <c r="I41" s="100"/>
    </row>
    <row r="42" spans="2:9" x14ac:dyDescent="0.25">
      <c r="B42" s="197"/>
      <c r="C42" s="198"/>
      <c r="D42" s="199"/>
      <c r="E42" s="100"/>
      <c r="F42" s="100"/>
      <c r="G42" s="100"/>
      <c r="H42" s="100"/>
      <c r="I42" s="100"/>
    </row>
    <row r="43" spans="2:9" x14ac:dyDescent="0.25">
      <c r="B43" s="197"/>
      <c r="C43" s="198"/>
      <c r="D43" s="199"/>
      <c r="E43" s="100"/>
      <c r="F43" s="100"/>
      <c r="G43" s="100"/>
      <c r="H43" s="100"/>
      <c r="I43" s="100"/>
    </row>
    <row r="44" spans="2:9" x14ac:dyDescent="0.25">
      <c r="B44" s="197"/>
      <c r="C44" s="198"/>
      <c r="D44" s="199"/>
      <c r="E44" s="100"/>
      <c r="F44" s="100"/>
      <c r="G44" s="100"/>
      <c r="H44" s="100"/>
      <c r="I44" s="100"/>
    </row>
    <row r="45" spans="2:9" x14ac:dyDescent="0.25">
      <c r="B45" s="197"/>
      <c r="C45" s="198"/>
      <c r="D45" s="199"/>
      <c r="E45" s="100"/>
      <c r="F45" s="100"/>
      <c r="G45" s="100"/>
      <c r="H45" s="100"/>
      <c r="I45" s="100"/>
    </row>
    <row r="46" spans="2:9" ht="22.35" customHeight="1" thickBot="1" x14ac:dyDescent="0.3">
      <c r="B46" s="203"/>
      <c r="C46" s="204"/>
      <c r="D46" s="205"/>
      <c r="E46" s="113"/>
      <c r="F46" s="113"/>
      <c r="G46" s="100"/>
      <c r="H46" s="100"/>
      <c r="I46" s="67"/>
    </row>
    <row r="47" spans="2:9" ht="15" customHeight="1" x14ac:dyDescent="0.25">
      <c r="E47" s="67"/>
      <c r="F47" s="67"/>
      <c r="G47" s="102"/>
      <c r="H47" s="67"/>
      <c r="I47" s="67"/>
    </row>
    <row r="48" spans="2:9" x14ac:dyDescent="0.25">
      <c r="B48" s="67"/>
      <c r="C48" s="67"/>
      <c r="D48" s="67"/>
      <c r="E48" s="67"/>
      <c r="F48" s="67"/>
      <c r="G48" s="67"/>
      <c r="H48" s="67"/>
      <c r="I48" s="67"/>
    </row>
    <row r="49" spans="2:9" ht="11.25" customHeight="1" x14ac:dyDescent="0.25">
      <c r="B49" s="67"/>
      <c r="C49" s="67"/>
      <c r="D49" s="67"/>
      <c r="E49" s="67"/>
      <c r="F49" s="67"/>
      <c r="G49" s="67"/>
      <c r="H49" s="67"/>
      <c r="I49" s="67"/>
    </row>
    <row r="50" spans="2:9" x14ac:dyDescent="0.25">
      <c r="B50" s="67"/>
      <c r="C50" s="67"/>
      <c r="D50" s="67"/>
      <c r="E50" s="67"/>
      <c r="F50" s="67"/>
      <c r="G50" s="67"/>
      <c r="H50" s="67"/>
      <c r="I50" s="67"/>
    </row>
    <row r="51" spans="2:9" x14ac:dyDescent="0.25">
      <c r="B51" s="67"/>
      <c r="C51" s="67"/>
      <c r="D51" s="67"/>
      <c r="E51" s="67"/>
      <c r="F51" s="67"/>
      <c r="G51" s="67"/>
      <c r="H51" s="67"/>
      <c r="I51" s="67"/>
    </row>
    <row r="52" spans="2:9" x14ac:dyDescent="0.25">
      <c r="B52" s="67"/>
      <c r="C52" s="67"/>
      <c r="D52" s="67"/>
      <c r="E52" s="67"/>
      <c r="F52" s="67"/>
      <c r="G52" s="67"/>
      <c r="H52" s="67"/>
      <c r="I52" s="67"/>
    </row>
    <row r="53" spans="2:9" x14ac:dyDescent="0.25">
      <c r="B53" s="67"/>
      <c r="C53" s="67"/>
      <c r="D53" s="67"/>
      <c r="E53" s="67"/>
      <c r="F53" s="67"/>
      <c r="G53" s="67"/>
      <c r="H53" s="67"/>
      <c r="I53" s="67"/>
    </row>
    <row r="54" spans="2:9" x14ac:dyDescent="0.25">
      <c r="B54" s="67"/>
      <c r="C54" s="67"/>
      <c r="D54" s="67"/>
      <c r="E54" s="67"/>
      <c r="F54" s="67"/>
      <c r="G54" s="67"/>
      <c r="H54" s="67"/>
      <c r="I54" s="67"/>
    </row>
    <row r="55" spans="2:9" x14ac:dyDescent="0.25">
      <c r="B55" s="67"/>
      <c r="C55" s="67"/>
      <c r="D55" s="67">
        <v>3000000</v>
      </c>
      <c r="E55" s="67"/>
      <c r="F55" s="67"/>
      <c r="G55" s="67"/>
      <c r="H55" s="67"/>
      <c r="I55" s="67"/>
    </row>
    <row r="56" spans="2:9" x14ac:dyDescent="0.25">
      <c r="B56" s="67"/>
      <c r="C56" s="67"/>
      <c r="D56" s="67">
        <v>65000</v>
      </c>
      <c r="E56" s="67"/>
      <c r="F56" s="67"/>
      <c r="G56" s="67"/>
      <c r="H56" s="67"/>
      <c r="I56" s="67"/>
    </row>
    <row r="57" spans="2:9" x14ac:dyDescent="0.25">
      <c r="B57" s="67"/>
      <c r="C57" s="67"/>
      <c r="D57" s="67"/>
      <c r="E57" s="67"/>
      <c r="F57" s="67"/>
      <c r="G57" s="67"/>
      <c r="H57" s="67"/>
      <c r="I57" s="67"/>
    </row>
    <row r="58" spans="2:9" x14ac:dyDescent="0.25">
      <c r="B58" s="67"/>
      <c r="C58" s="67"/>
      <c r="D58" s="67"/>
      <c r="E58" s="67"/>
      <c r="F58" s="67"/>
      <c r="G58" s="67"/>
      <c r="H58" s="67"/>
      <c r="I58" s="67"/>
    </row>
    <row r="59" spans="2:9" x14ac:dyDescent="0.25">
      <c r="B59" s="67"/>
      <c r="C59" s="67"/>
      <c r="D59" s="67"/>
      <c r="E59" s="67"/>
      <c r="F59" s="67"/>
      <c r="G59" s="67"/>
      <c r="H59" s="67"/>
      <c r="I59" s="67"/>
    </row>
    <row r="60" spans="2:9" x14ac:dyDescent="0.25">
      <c r="B60" s="67"/>
      <c r="C60" s="67"/>
      <c r="D60" s="67"/>
      <c r="E60" s="67"/>
      <c r="F60" s="67"/>
      <c r="G60" s="67"/>
      <c r="H60" s="67"/>
      <c r="I60" s="67"/>
    </row>
    <row r="61" spans="2:9" ht="15" customHeight="1" x14ac:dyDescent="0.25">
      <c r="D61">
        <v>6542000</v>
      </c>
      <c r="E61" s="105">
        <f>'Effluent Ponds'!E10</f>
        <v>4135000</v>
      </c>
    </row>
    <row r="69" spans="4:8" x14ac:dyDescent="0.25">
      <c r="D69">
        <v>1153000</v>
      </c>
      <c r="E69">
        <f>D69-185000</f>
        <v>968000</v>
      </c>
    </row>
    <row r="70" spans="4:8" x14ac:dyDescent="0.25">
      <c r="D70" s="105"/>
      <c r="E70" s="105"/>
      <c r="F70" s="105"/>
      <c r="G70" s="105"/>
      <c r="H70" s="105"/>
    </row>
  </sheetData>
  <sheetProtection algorithmName="SHA-512" hashValue="qM+VRWojNdvSo4PwGgNMTeLzvy8JRoqECM0xdpmuxzeR5kScGXqfM3Hs9FaW+UX3aFAYnUty6FsBi4urqPBaiA==" saltValue="987niVcPyBSQ8LQu/vFovw=="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28D9-2C74-4762-B696-1BF7F78BE822}">
  <sheetPr>
    <tabColor rgb="FF7030A0"/>
    <pageSetUpPr fitToPage="1"/>
  </sheetPr>
  <dimension ref="A1:I74"/>
  <sheetViews>
    <sheetView showGridLines="0" view="pageBreakPreview" zoomScale="115" zoomScaleNormal="100" zoomScaleSheetLayoutView="115" workbookViewId="0">
      <selection activeCell="Q21" sqref="Q21"/>
    </sheetView>
  </sheetViews>
  <sheetFormatPr defaultRowHeight="15" x14ac:dyDescent="0.25"/>
  <cols>
    <col min="1" max="1" width="5.7109375" customWidth="1"/>
    <col min="2" max="2" width="29" customWidth="1"/>
    <col min="3" max="3" width="9.85546875" customWidth="1"/>
    <col min="4" max="4" width="15.28515625" customWidth="1"/>
    <col min="5" max="5" width="11.7109375" customWidth="1"/>
    <col min="6"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11</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69" t="s">
        <v>70</v>
      </c>
      <c r="C5" s="70"/>
      <c r="D5" s="144"/>
      <c r="E5" s="144"/>
      <c r="F5" s="144"/>
      <c r="G5" s="144"/>
      <c r="H5" s="144"/>
      <c r="I5" s="145"/>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c r="E8" s="77"/>
      <c r="F8" s="77">
        <v>175000</v>
      </c>
      <c r="G8" s="77">
        <v>0</v>
      </c>
      <c r="H8" s="77">
        <v>0</v>
      </c>
      <c r="I8" s="77">
        <f>SUM('G-1 PW Operations'!$D8:$H8)</f>
        <v>175000</v>
      </c>
    </row>
    <row r="9" spans="1:9" x14ac:dyDescent="0.25">
      <c r="B9" s="78" t="s">
        <v>43</v>
      </c>
      <c r="C9" s="78"/>
      <c r="D9" s="79">
        <v>0</v>
      </c>
      <c r="E9" s="79">
        <v>0</v>
      </c>
      <c r="F9" s="79"/>
      <c r="G9" s="79">
        <v>1500000</v>
      </c>
      <c r="H9" s="79">
        <v>0</v>
      </c>
      <c r="I9" s="79">
        <f>SUM('G-1 PW Operations'!$D9:$H9)</f>
        <v>1500000</v>
      </c>
    </row>
    <row r="10" spans="1:9" x14ac:dyDescent="0.25">
      <c r="B10" s="80" t="s">
        <v>44</v>
      </c>
      <c r="C10" s="80"/>
      <c r="D10" s="81">
        <f t="shared" ref="D10:I10" si="0">SUM(D8:D9)</f>
        <v>0</v>
      </c>
      <c r="E10" s="81">
        <f t="shared" si="0"/>
        <v>0</v>
      </c>
      <c r="F10" s="81">
        <f t="shared" si="0"/>
        <v>175000</v>
      </c>
      <c r="G10" s="81">
        <f t="shared" si="0"/>
        <v>1500000</v>
      </c>
      <c r="H10" s="81">
        <f t="shared" si="0"/>
        <v>0</v>
      </c>
      <c r="I10" s="81">
        <f t="shared" si="0"/>
        <v>1675000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30</v>
      </c>
      <c r="C13" s="76"/>
      <c r="D13" s="77">
        <f>D10</f>
        <v>0</v>
      </c>
      <c r="E13" s="77">
        <f>E10</f>
        <v>0</v>
      </c>
      <c r="F13" s="77">
        <f t="shared" ref="F13" si="1">F10</f>
        <v>175000</v>
      </c>
      <c r="G13" s="77">
        <v>1500000</v>
      </c>
      <c r="H13" s="77">
        <f t="shared" ref="H13:H14" si="2">H10</f>
        <v>0</v>
      </c>
      <c r="I13" s="77">
        <f>SUM(D13:H13)</f>
        <v>1675000</v>
      </c>
    </row>
    <row r="14" spans="1:9" x14ac:dyDescent="0.25">
      <c r="B14" s="78" t="s">
        <v>38</v>
      </c>
      <c r="C14" s="78"/>
      <c r="D14" s="79">
        <f>D11</f>
        <v>0</v>
      </c>
      <c r="E14" s="79">
        <f t="shared" ref="E14:F14" si="3">E11</f>
        <v>0</v>
      </c>
      <c r="F14" s="79">
        <f t="shared" si="3"/>
        <v>0</v>
      </c>
      <c r="G14" s="79"/>
      <c r="H14" s="79">
        <f t="shared" si="2"/>
        <v>0</v>
      </c>
      <c r="I14" s="79">
        <f>SUM('G-1 PW Operations'!$D14:$H14)</f>
        <v>0</v>
      </c>
    </row>
    <row r="15" spans="1:9" x14ac:dyDescent="0.25">
      <c r="B15" s="80" t="s">
        <v>46</v>
      </c>
      <c r="C15" s="80"/>
      <c r="D15" s="81">
        <f t="shared" ref="D15:I15" si="4">SUM(D13:D14)</f>
        <v>0</v>
      </c>
      <c r="E15" s="81">
        <f t="shared" si="4"/>
        <v>0</v>
      </c>
      <c r="F15" s="81">
        <f t="shared" si="4"/>
        <v>175000</v>
      </c>
      <c r="G15" s="81">
        <f t="shared" si="4"/>
        <v>1500000</v>
      </c>
      <c r="H15" s="81">
        <f t="shared" si="4"/>
        <v>0</v>
      </c>
      <c r="I15" s="81">
        <f t="shared" si="4"/>
        <v>1675000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SUM('G-1 PW Operations'!$D18:$H18)</f>
        <v>0</v>
      </c>
    </row>
    <row r="19" spans="1:9" hidden="1" x14ac:dyDescent="0.25">
      <c r="B19" s="90" t="s">
        <v>49</v>
      </c>
      <c r="C19" s="90"/>
      <c r="D19" s="92">
        <v>0</v>
      </c>
      <c r="E19" s="92">
        <v>0</v>
      </c>
      <c r="F19" s="92">
        <v>0</v>
      </c>
      <c r="G19" s="92">
        <v>0</v>
      </c>
      <c r="H19" s="92">
        <v>0</v>
      </c>
      <c r="I19" s="92">
        <f>SUM('G-1 PW Operations'!$D19:$H19)</f>
        <v>0</v>
      </c>
    </row>
    <row r="20" spans="1:9" x14ac:dyDescent="0.25">
      <c r="B20" s="78" t="s">
        <v>50</v>
      </c>
      <c r="C20" s="78"/>
      <c r="D20" s="93">
        <v>0</v>
      </c>
      <c r="E20" s="93"/>
      <c r="F20" s="93"/>
      <c r="G20" s="93">
        <f>'PK-1 Sunset Park Driveway'!G11</f>
        <v>0</v>
      </c>
      <c r="H20" s="93">
        <f>'PK-1 Sunset Park Driveway'!H11</f>
        <v>0</v>
      </c>
      <c r="I20" s="93">
        <f>SUM('G-1 PW Operations'!$D20:$H20)</f>
        <v>0</v>
      </c>
    </row>
    <row r="21" spans="1:9" x14ac:dyDescent="0.25">
      <c r="B21" s="76" t="s">
        <v>51</v>
      </c>
      <c r="C21" s="76"/>
      <c r="D21" s="94">
        <f>SUBTOTAL(109,'G-1 PW Operations'!$D$18:$D$20)</f>
        <v>0</v>
      </c>
      <c r="E21" s="94">
        <f>SUBTOTAL(109,'G-1 PW Operations'!$E$18:$E$20)</f>
        <v>0</v>
      </c>
      <c r="F21" s="94">
        <f>SUBTOTAL(109,'G-1 PW Operations'!$F$18:$F$20)</f>
        <v>0</v>
      </c>
      <c r="G21" s="94">
        <f>SUBTOTAL(109,'G-1 PW Operations'!$G$18:$G$20)</f>
        <v>0</v>
      </c>
      <c r="H21" s="94">
        <f>SUBTOTAL(109,'G-1 PW Operations'!$H$18:$H$20)</f>
        <v>0</v>
      </c>
      <c r="I21" s="94">
        <f>SUBTOTAL(109,'G-1 PW Operations'!$I$18:$I$20)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'G-1 PW Operations'!$I$10</f>
        <v>1675000</v>
      </c>
      <c r="C24" s="152"/>
      <c r="D24" s="152"/>
      <c r="E24" s="155" t="s">
        <v>71</v>
      </c>
      <c r="F24" s="156"/>
      <c r="G24" s="156"/>
      <c r="H24" s="156"/>
      <c r="I24" s="157"/>
    </row>
    <row r="25" spans="1:9" ht="13.15" customHeight="1" thickBot="1" x14ac:dyDescent="0.3">
      <c r="B25" s="153"/>
      <c r="C25" s="154"/>
      <c r="D25" s="154"/>
      <c r="E25" s="158"/>
      <c r="F25" s="159"/>
      <c r="G25" s="159"/>
      <c r="H25" s="159"/>
      <c r="I25" s="160"/>
    </row>
    <row r="26" spans="1:9" ht="15.75" thickBot="1" x14ac:dyDescent="0.3">
      <c r="B26" s="163" t="s">
        <v>54</v>
      </c>
      <c r="C26" s="164"/>
      <c r="D26" s="165"/>
      <c r="E26" s="159"/>
      <c r="F26" s="159"/>
      <c r="G26" s="159"/>
      <c r="H26" s="159"/>
      <c r="I26" s="160"/>
    </row>
    <row r="27" spans="1:9" x14ac:dyDescent="0.25">
      <c r="B27" s="95" t="s">
        <v>55</v>
      </c>
      <c r="C27" s="166" t="s">
        <v>56</v>
      </c>
      <c r="D27" s="167"/>
      <c r="E27" s="159"/>
      <c r="F27" s="159"/>
      <c r="G27" s="159"/>
      <c r="H27" s="159"/>
      <c r="I27" s="160"/>
    </row>
    <row r="28" spans="1:9" ht="15.75" thickBot="1" x14ac:dyDescent="0.3">
      <c r="B28" s="96" t="s">
        <v>57</v>
      </c>
      <c r="C28" s="126" t="s">
        <v>58</v>
      </c>
      <c r="D28" s="127"/>
      <c r="E28" s="161"/>
      <c r="F28" s="161"/>
      <c r="G28" s="161"/>
      <c r="H28" s="161"/>
      <c r="I28" s="162"/>
    </row>
    <row r="29" spans="1:9" x14ac:dyDescent="0.25">
      <c r="B29" s="97" t="s">
        <v>59</v>
      </c>
      <c r="C29" s="126" t="s">
        <v>60</v>
      </c>
      <c r="D29" s="127"/>
      <c r="E29" s="98"/>
      <c r="F29" s="98"/>
      <c r="G29" s="98"/>
      <c r="H29" s="98"/>
      <c r="I29" s="98"/>
    </row>
    <row r="30" spans="1:9" x14ac:dyDescent="0.25">
      <c r="A30" s="82"/>
      <c r="B30" s="96" t="s">
        <v>61</v>
      </c>
      <c r="C30" s="126" t="s">
        <v>62</v>
      </c>
      <c r="D30" s="127"/>
      <c r="E30" s="99"/>
      <c r="F30" s="99"/>
      <c r="G30" s="99"/>
      <c r="H30" s="99"/>
      <c r="I30" s="99"/>
    </row>
    <row r="31" spans="1:9" ht="15.75" thickBot="1" x14ac:dyDescent="0.3">
      <c r="B31" s="128" t="s">
        <v>63</v>
      </c>
      <c r="C31" s="129"/>
      <c r="D31" s="130"/>
      <c r="E31" s="98"/>
      <c r="F31" s="98"/>
      <c r="G31" s="98"/>
      <c r="H31" s="98"/>
      <c r="I31" s="98"/>
    </row>
    <row r="32" spans="1:9" ht="15" customHeight="1" x14ac:dyDescent="0.25">
      <c r="B32" s="131" t="s">
        <v>93</v>
      </c>
      <c r="C32" s="132"/>
      <c r="D32" s="133"/>
      <c r="E32" s="98"/>
      <c r="F32" s="98"/>
      <c r="G32" s="98"/>
      <c r="H32" s="98"/>
      <c r="I32" s="98"/>
    </row>
    <row r="33" spans="1:9" x14ac:dyDescent="0.25">
      <c r="B33" s="134"/>
      <c r="C33" s="135"/>
      <c r="D33" s="136"/>
      <c r="E33" s="98"/>
      <c r="F33" s="98"/>
      <c r="G33" s="98"/>
      <c r="H33" s="98"/>
      <c r="I33" s="98"/>
    </row>
    <row r="34" spans="1:9" x14ac:dyDescent="0.25">
      <c r="B34" s="134"/>
      <c r="C34" s="135"/>
      <c r="D34" s="136"/>
      <c r="E34" s="100"/>
      <c r="F34" s="100"/>
      <c r="G34" s="100"/>
      <c r="H34" s="100"/>
      <c r="I34" s="100"/>
    </row>
    <row r="35" spans="1:9" x14ac:dyDescent="0.25">
      <c r="B35" s="134"/>
      <c r="C35" s="135"/>
      <c r="D35" s="136"/>
      <c r="E35" s="100"/>
      <c r="F35" s="100"/>
      <c r="G35" s="100"/>
      <c r="H35" s="100"/>
      <c r="I35" s="100"/>
    </row>
    <row r="36" spans="1:9" x14ac:dyDescent="0.25">
      <c r="B36" s="134"/>
      <c r="C36" s="135"/>
      <c r="D36" s="136"/>
      <c r="E36" s="100"/>
      <c r="F36" s="100"/>
      <c r="G36" s="100"/>
      <c r="H36" s="100"/>
      <c r="I36" s="100"/>
    </row>
    <row r="37" spans="1:9" x14ac:dyDescent="0.25">
      <c r="B37" s="134"/>
      <c r="C37" s="135"/>
      <c r="D37" s="136"/>
      <c r="E37" s="100"/>
      <c r="F37" s="100"/>
      <c r="G37" s="100"/>
      <c r="H37" s="100"/>
      <c r="I37" s="100"/>
    </row>
    <row r="38" spans="1:9" x14ac:dyDescent="0.25">
      <c r="B38" s="134"/>
      <c r="C38" s="135"/>
      <c r="D38" s="136"/>
      <c r="E38" s="100"/>
      <c r="F38" s="100"/>
      <c r="G38" s="100"/>
      <c r="H38" s="100"/>
      <c r="I38" s="100"/>
    </row>
    <row r="39" spans="1:9" x14ac:dyDescent="0.25">
      <c r="B39" s="134"/>
      <c r="C39" s="135"/>
      <c r="D39" s="136"/>
      <c r="E39" s="100"/>
      <c r="F39" s="100"/>
      <c r="G39" s="100"/>
      <c r="H39" s="100"/>
      <c r="I39" s="100"/>
    </row>
    <row r="40" spans="1:9" x14ac:dyDescent="0.25">
      <c r="A40" s="82"/>
      <c r="B40" s="137"/>
      <c r="C40" s="138"/>
      <c r="D40" s="139"/>
      <c r="E40" s="101"/>
      <c r="F40" s="101"/>
      <c r="G40" s="101"/>
      <c r="H40" s="101"/>
      <c r="I40" s="101"/>
    </row>
    <row r="41" spans="1:9" x14ac:dyDescent="0.25">
      <c r="B41" s="134"/>
      <c r="C41" s="135"/>
      <c r="D41" s="136"/>
      <c r="E41" s="100"/>
      <c r="F41" s="100"/>
      <c r="G41" s="100"/>
      <c r="H41" s="100"/>
      <c r="I41" s="100"/>
    </row>
    <row r="42" spans="1:9" ht="15.75" thickBot="1" x14ac:dyDescent="0.3">
      <c r="B42" s="140"/>
      <c r="C42" s="141"/>
      <c r="D42" s="142"/>
      <c r="E42" s="100"/>
      <c r="F42" s="100"/>
      <c r="G42" s="100"/>
      <c r="H42" s="100"/>
      <c r="I42" s="100"/>
    </row>
    <row r="43" spans="1:9" ht="15" customHeight="1" x14ac:dyDescent="0.25">
      <c r="E43" s="67"/>
      <c r="F43" s="67"/>
      <c r="G43" s="102"/>
      <c r="H43" s="67"/>
      <c r="I43" s="67"/>
    </row>
    <row r="44" spans="1:9" x14ac:dyDescent="0.25">
      <c r="B44" s="67"/>
      <c r="C44" s="67"/>
      <c r="D44" s="67"/>
      <c r="E44" s="67"/>
      <c r="F44" s="67"/>
      <c r="G44" s="67"/>
      <c r="H44" s="67"/>
      <c r="I44" s="67"/>
    </row>
    <row r="45" spans="1:9" ht="11.25" customHeight="1" x14ac:dyDescent="0.25">
      <c r="B45" s="67"/>
      <c r="C45" s="67"/>
      <c r="D45" s="67"/>
      <c r="E45" s="67"/>
      <c r="F45" s="67"/>
      <c r="G45" s="67"/>
      <c r="H45" s="67"/>
      <c r="I45" s="67"/>
    </row>
    <row r="46" spans="1:9" x14ac:dyDescent="0.25">
      <c r="B46" s="67"/>
      <c r="C46" s="67"/>
      <c r="D46" s="103">
        <v>2800000</v>
      </c>
      <c r="E46" s="103">
        <f>'WWTP Upgrade'!E10</f>
        <v>2370000</v>
      </c>
      <c r="F46" s="103">
        <f>'WWTP Upgrade'!F10</f>
        <v>10000000</v>
      </c>
      <c r="G46" s="67"/>
      <c r="H46" s="67"/>
      <c r="I46" s="67"/>
    </row>
    <row r="47" spans="1:9" x14ac:dyDescent="0.25">
      <c r="B47" s="67"/>
      <c r="C47" s="67"/>
      <c r="D47" s="67">
        <v>650000</v>
      </c>
      <c r="E47" s="67"/>
      <c r="F47" s="67"/>
      <c r="G47" s="67"/>
      <c r="H47" s="67"/>
      <c r="I47" s="67"/>
    </row>
    <row r="48" spans="1:9" x14ac:dyDescent="0.25">
      <c r="B48" s="67"/>
      <c r="C48" s="67"/>
      <c r="D48" s="67"/>
      <c r="E48" s="67"/>
      <c r="F48" s="67"/>
      <c r="G48" s="67"/>
      <c r="H48" s="67"/>
      <c r="I48" s="67"/>
    </row>
    <row r="49" spans="1:9" x14ac:dyDescent="0.25">
      <c r="B49" s="67"/>
      <c r="C49" s="67"/>
      <c r="D49" s="67"/>
      <c r="E49" s="67"/>
      <c r="F49" s="67"/>
      <c r="G49" s="67"/>
      <c r="H49" s="67"/>
      <c r="I49" s="67"/>
    </row>
    <row r="50" spans="1:9" x14ac:dyDescent="0.25">
      <c r="B50" s="67"/>
      <c r="C50" s="67"/>
      <c r="D50" s="67"/>
      <c r="E50" s="67"/>
      <c r="F50" s="67"/>
      <c r="G50" s="67"/>
      <c r="H50" s="67"/>
      <c r="I50" s="67"/>
    </row>
    <row r="51" spans="1:9" x14ac:dyDescent="0.25">
      <c r="B51" s="67"/>
      <c r="C51" s="67"/>
      <c r="D51" s="67"/>
      <c r="E51" s="67"/>
      <c r="F51" s="67"/>
      <c r="G51" s="67"/>
      <c r="H51" s="67"/>
      <c r="I51" s="67"/>
    </row>
    <row r="52" spans="1:9" x14ac:dyDescent="0.25">
      <c r="B52" s="67"/>
      <c r="C52" s="67"/>
      <c r="D52" s="67"/>
      <c r="E52" s="67"/>
      <c r="F52" s="67"/>
      <c r="G52" s="67"/>
      <c r="H52" s="67"/>
      <c r="I52" s="67"/>
    </row>
    <row r="53" spans="1:9" x14ac:dyDescent="0.25">
      <c r="B53" s="67"/>
      <c r="C53" s="67"/>
      <c r="D53" s="67"/>
      <c r="E53" s="67"/>
      <c r="F53" s="67"/>
      <c r="G53" s="67"/>
      <c r="H53" s="67"/>
      <c r="I53" s="67"/>
    </row>
    <row r="54" spans="1:9" x14ac:dyDescent="0.25">
      <c r="B54" s="67"/>
      <c r="C54" s="67"/>
      <c r="D54" s="67"/>
      <c r="E54" s="67"/>
      <c r="F54" s="67"/>
      <c r="G54" s="67"/>
      <c r="H54" s="67"/>
      <c r="I54" s="67"/>
    </row>
    <row r="55" spans="1:9" x14ac:dyDescent="0.25">
      <c r="B55" s="67"/>
      <c r="C55" s="67"/>
      <c r="D55" s="67">
        <v>3000000</v>
      </c>
      <c r="E55" s="67"/>
      <c r="F55" s="67"/>
      <c r="G55" s="67"/>
      <c r="H55" s="67"/>
      <c r="I55" s="67"/>
    </row>
    <row r="56" spans="1:9" x14ac:dyDescent="0.25">
      <c r="B56" s="67"/>
      <c r="C56" s="67"/>
      <c r="D56" s="67">
        <v>65000</v>
      </c>
      <c r="E56" s="67"/>
      <c r="F56" s="67"/>
      <c r="G56" s="67"/>
      <c r="H56" s="67"/>
      <c r="I56" s="67"/>
    </row>
    <row r="57" spans="1:9" ht="15" customHeight="1" x14ac:dyDescent="0.25"/>
    <row r="61" spans="1:9" x14ac:dyDescent="0.25">
      <c r="A61" s="82"/>
      <c r="B61" s="82"/>
      <c r="C61" s="82"/>
      <c r="D61" s="82">
        <v>6542000</v>
      </c>
      <c r="E61" s="104">
        <f>'Effluent Ponds'!E10</f>
        <v>4135000</v>
      </c>
      <c r="F61" s="82"/>
      <c r="G61" s="82"/>
      <c r="H61" s="82"/>
      <c r="I61" s="82"/>
    </row>
    <row r="62" spans="1:9" x14ac:dyDescent="0.25">
      <c r="A62" s="82"/>
      <c r="B62" s="82"/>
      <c r="C62" s="82"/>
      <c r="D62" s="82"/>
      <c r="E62" s="82"/>
      <c r="F62" s="82"/>
      <c r="G62" s="82"/>
      <c r="H62" s="82"/>
      <c r="I62" s="82"/>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715000</v>
      </c>
      <c r="E72">
        <f>E56+E47</f>
        <v>0</v>
      </c>
      <c r="F72">
        <f t="shared" ref="F72" si="5">F47+F56</f>
        <v>0</v>
      </c>
      <c r="G72">
        <v>0</v>
      </c>
    </row>
    <row r="74" spans="4:8" x14ac:dyDescent="0.25">
      <c r="D74">
        <v>15100000</v>
      </c>
      <c r="E74">
        <v>36600000</v>
      </c>
      <c r="F74">
        <v>16500000</v>
      </c>
    </row>
  </sheetData>
  <sheetProtection algorithmName="SHA-512" hashValue="YgqhVvvyh95EPSSZrATzTbWwSGcWQxkgxyN0vrem9FI5g0mqKWjUb32cz3tUGG4AQCstqqbIMZCAWITbCHR89Q==" saltValue="TeW631zKT8xsIXBWcLVeXw==" spinCount="100000" sheet="1" objects="1" scenarios="1"/>
  <mergeCells count="14">
    <mergeCell ref="C29:D29"/>
    <mergeCell ref="C30:D30"/>
    <mergeCell ref="B31:D31"/>
    <mergeCell ref="B32:D42"/>
    <mergeCell ref="B2:I2"/>
    <mergeCell ref="B3:I3"/>
    <mergeCell ref="D5:I5"/>
    <mergeCell ref="B23:D23"/>
    <mergeCell ref="E23:I23"/>
    <mergeCell ref="B24:D25"/>
    <mergeCell ref="E24:I28"/>
    <mergeCell ref="B26:D26"/>
    <mergeCell ref="C27:D27"/>
    <mergeCell ref="C28:D28"/>
  </mergeCells>
  <printOptions horizontalCentered="1"/>
  <pageMargins left="0" right="0" top="0.5" bottom="0.5" header="0" footer="0"/>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3826-E066-4989-877A-82E1C84F6EE5}">
  <sheetPr>
    <tabColor rgb="FFC00000"/>
    <pageSetUpPr fitToPage="1"/>
  </sheetPr>
  <dimension ref="A1:I74"/>
  <sheetViews>
    <sheetView showGridLines="0" view="pageBreakPreview" zoomScale="115" zoomScaleNormal="100" zoomScaleSheetLayoutView="115"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1.7109375" customWidth="1"/>
    <col min="6"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15</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69" t="s">
        <v>39</v>
      </c>
      <c r="C5" s="70"/>
      <c r="D5" s="144"/>
      <c r="E5" s="144"/>
      <c r="F5" s="144"/>
      <c r="G5" s="144"/>
      <c r="H5" s="144"/>
      <c r="I5" s="145"/>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0</v>
      </c>
      <c r="E8" s="77">
        <v>0</v>
      </c>
      <c r="F8" s="77">
        <v>0</v>
      </c>
      <c r="G8" s="77">
        <v>0</v>
      </c>
      <c r="H8" s="77">
        <v>0</v>
      </c>
      <c r="I8" s="77">
        <f>SUM('ST-1 Street Rehab'!$D8:$H8)</f>
        <v>0</v>
      </c>
    </row>
    <row r="9" spans="1:9" x14ac:dyDescent="0.25">
      <c r="B9" s="78" t="s">
        <v>43</v>
      </c>
      <c r="C9" s="78"/>
      <c r="D9" s="79">
        <v>8000000</v>
      </c>
      <c r="E9" s="79">
        <v>4000000</v>
      </c>
      <c r="F9" s="79"/>
      <c r="G9" s="79">
        <v>0</v>
      </c>
      <c r="H9" s="79">
        <v>0</v>
      </c>
      <c r="I9" s="79">
        <f>SUM('ST-1 Street Rehab'!$D9:$H9)</f>
        <v>12000000</v>
      </c>
    </row>
    <row r="10" spans="1:9" x14ac:dyDescent="0.25">
      <c r="B10" s="80" t="s">
        <v>44</v>
      </c>
      <c r="C10" s="80"/>
      <c r="D10" s="81">
        <f t="shared" ref="D10:I10" si="0">SUM(D8:D9)</f>
        <v>8000000</v>
      </c>
      <c r="E10" s="81">
        <f t="shared" si="0"/>
        <v>4000000</v>
      </c>
      <c r="F10" s="81">
        <f t="shared" si="0"/>
        <v>0</v>
      </c>
      <c r="G10" s="81">
        <f t="shared" si="0"/>
        <v>0</v>
      </c>
      <c r="H10" s="81">
        <f t="shared" si="0"/>
        <v>0</v>
      </c>
      <c r="I10" s="81">
        <f t="shared" si="0"/>
        <v>12000000</v>
      </c>
    </row>
    <row r="11" spans="1:9" ht="15.75" thickBot="1" x14ac:dyDescent="0.3">
      <c r="B11" s="80"/>
      <c r="C11" s="80"/>
      <c r="D11" s="81"/>
      <c r="E11" s="81"/>
      <c r="F11" s="81"/>
      <c r="G11" s="81"/>
      <c r="H11" s="81"/>
      <c r="I11" s="81"/>
    </row>
    <row r="12" spans="1:9" ht="15.75" thickBot="1" x14ac:dyDescent="0.3">
      <c r="B12" s="71" t="s">
        <v>45</v>
      </c>
      <c r="C12" s="72"/>
      <c r="D12" s="73" t="str">
        <f>D7</f>
        <v>24-25</v>
      </c>
      <c r="E12" s="73" t="str">
        <f>E7</f>
        <v>25-26</v>
      </c>
      <c r="F12" s="73" t="str">
        <f>F7</f>
        <v>26-27</v>
      </c>
      <c r="G12" s="73" t="str">
        <f>G7</f>
        <v>27-28</v>
      </c>
      <c r="H12" s="73" t="str">
        <f>H7</f>
        <v>28-29</v>
      </c>
      <c r="I12" s="75" t="s">
        <v>41</v>
      </c>
    </row>
    <row r="13" spans="1:9" x14ac:dyDescent="0.25">
      <c r="B13" s="76" t="s">
        <v>35</v>
      </c>
      <c r="C13" s="76"/>
      <c r="D13" s="77">
        <f t="shared" ref="D13:H14" si="1">D10</f>
        <v>8000000</v>
      </c>
      <c r="E13" s="77">
        <f t="shared" si="1"/>
        <v>4000000</v>
      </c>
      <c r="F13" s="77">
        <f t="shared" si="1"/>
        <v>0</v>
      </c>
      <c r="G13" s="77">
        <f t="shared" si="1"/>
        <v>0</v>
      </c>
      <c r="H13" s="77">
        <f t="shared" si="1"/>
        <v>0</v>
      </c>
      <c r="I13" s="77">
        <f>SUM(D13:H13)</f>
        <v>12000000</v>
      </c>
    </row>
    <row r="14" spans="1:9" x14ac:dyDescent="0.25">
      <c r="B14" s="78" t="s">
        <v>38</v>
      </c>
      <c r="C14" s="78"/>
      <c r="D14" s="79">
        <f>D11</f>
        <v>0</v>
      </c>
      <c r="E14" s="79">
        <f t="shared" si="1"/>
        <v>0</v>
      </c>
      <c r="F14" s="79">
        <f t="shared" si="1"/>
        <v>0</v>
      </c>
      <c r="G14" s="79">
        <f t="shared" si="1"/>
        <v>0</v>
      </c>
      <c r="H14" s="79">
        <f t="shared" si="1"/>
        <v>0</v>
      </c>
      <c r="I14" s="79">
        <f>SUM('ST-1 Street Rehab'!$D14:$H14)</f>
        <v>0</v>
      </c>
    </row>
    <row r="15" spans="1:9" x14ac:dyDescent="0.25">
      <c r="B15" s="80" t="s">
        <v>46</v>
      </c>
      <c r="C15" s="80"/>
      <c r="D15" s="81">
        <f t="shared" ref="D15:I15" si="2">SUM(D13:D14)</f>
        <v>8000000</v>
      </c>
      <c r="E15" s="81">
        <f t="shared" si="2"/>
        <v>4000000</v>
      </c>
      <c r="F15" s="81">
        <f t="shared" si="2"/>
        <v>0</v>
      </c>
      <c r="G15" s="81">
        <f t="shared" si="2"/>
        <v>0</v>
      </c>
      <c r="H15" s="81">
        <f t="shared" si="2"/>
        <v>0</v>
      </c>
      <c r="I15" s="81">
        <f t="shared" si="2"/>
        <v>12000000</v>
      </c>
    </row>
    <row r="16" spans="1:9" ht="14.25" customHeight="1" x14ac:dyDescent="0.25">
      <c r="A16" s="82"/>
      <c r="B16" s="83"/>
      <c r="C16" s="83"/>
      <c r="D16" s="84"/>
      <c r="E16" s="84"/>
      <c r="F16" s="84"/>
      <c r="G16" s="84"/>
      <c r="H16" s="84"/>
      <c r="I16" s="84"/>
    </row>
    <row r="17" spans="1:9" x14ac:dyDescent="0.25">
      <c r="A17" s="85"/>
      <c r="B17" s="86" t="s">
        <v>47</v>
      </c>
      <c r="C17" s="87"/>
      <c r="D17" s="88" t="str">
        <f>D12</f>
        <v>24-25</v>
      </c>
      <c r="E17" s="88" t="str">
        <f t="shared" ref="E17:H17" si="3">E12</f>
        <v>25-26</v>
      </c>
      <c r="F17" s="88" t="str">
        <f t="shared" si="3"/>
        <v>26-27</v>
      </c>
      <c r="G17" s="88" t="str">
        <f t="shared" si="3"/>
        <v>27-28</v>
      </c>
      <c r="H17" s="88" t="str">
        <f t="shared" si="3"/>
        <v>28-29</v>
      </c>
      <c r="I17" s="89" t="s">
        <v>41</v>
      </c>
    </row>
    <row r="18" spans="1:9" hidden="1" x14ac:dyDescent="0.25">
      <c r="B18" s="90" t="s">
        <v>48</v>
      </c>
      <c r="C18" s="90"/>
      <c r="D18" s="91">
        <v>0</v>
      </c>
      <c r="E18" s="91">
        <v>0</v>
      </c>
      <c r="F18" s="91">
        <v>0</v>
      </c>
      <c r="G18" s="91">
        <v>0</v>
      </c>
      <c r="H18" s="91">
        <v>0</v>
      </c>
      <c r="I18" s="91">
        <f>SUM('ST-1 Street Rehab'!$D18:$H18)</f>
        <v>0</v>
      </c>
    </row>
    <row r="19" spans="1:9" hidden="1" x14ac:dyDescent="0.25">
      <c r="B19" s="90" t="s">
        <v>49</v>
      </c>
      <c r="C19" s="90"/>
      <c r="D19" s="92">
        <v>0</v>
      </c>
      <c r="E19" s="92">
        <v>0</v>
      </c>
      <c r="F19" s="92">
        <v>0</v>
      </c>
      <c r="G19" s="92">
        <v>0</v>
      </c>
      <c r="H19" s="92">
        <v>0</v>
      </c>
      <c r="I19" s="92">
        <f>SUM('ST-1 Street Rehab'!$D19:$H19)</f>
        <v>0</v>
      </c>
    </row>
    <row r="20" spans="1:9" x14ac:dyDescent="0.25">
      <c r="B20" s="78" t="s">
        <v>50</v>
      </c>
      <c r="C20" s="78"/>
      <c r="D20" s="93">
        <v>0</v>
      </c>
      <c r="E20" s="93">
        <v>0</v>
      </c>
      <c r="F20" s="93">
        <v>0</v>
      </c>
      <c r="G20" s="93">
        <f>'PK-1 Sunset Park Driveway'!G11</f>
        <v>0</v>
      </c>
      <c r="H20" s="93">
        <f>'PK-1 Sunset Park Driveway'!H11</f>
        <v>0</v>
      </c>
      <c r="I20" s="93">
        <f>SUM('ST-1 Street Rehab'!$D20:$H20)</f>
        <v>0</v>
      </c>
    </row>
    <row r="21" spans="1:9" x14ac:dyDescent="0.25">
      <c r="B21" s="76" t="s">
        <v>51</v>
      </c>
      <c r="C21" s="76"/>
      <c r="D21" s="94">
        <f>SUBTOTAL(109,'ST-1 Street Rehab'!$D$18:$D$20)</f>
        <v>0</v>
      </c>
      <c r="E21" s="94">
        <f>SUBTOTAL(109,'ST-1 Street Rehab'!$E$18:$E$20)</f>
        <v>0</v>
      </c>
      <c r="F21" s="94">
        <f>SUBTOTAL(109,'ST-1 Street Rehab'!$F$18:$F$20)</f>
        <v>0</v>
      </c>
      <c r="G21" s="94">
        <f>SUBTOTAL(109,'ST-1 Street Rehab'!$G$18:$G$20)</f>
        <v>0</v>
      </c>
      <c r="H21" s="94">
        <f>SUBTOTAL(109,'ST-1 Street Rehab'!$H$18:$H$20)</f>
        <v>0</v>
      </c>
      <c r="I21" s="94">
        <f>SUBTOTAL(109,'ST-1 Street Rehab'!$I$18:$I$20)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'ST-1 Street Rehab'!$I$10</f>
        <v>12000000</v>
      </c>
      <c r="C24" s="152"/>
      <c r="D24" s="152"/>
      <c r="E24" s="155"/>
      <c r="F24" s="156"/>
      <c r="G24" s="156"/>
      <c r="H24" s="156"/>
      <c r="I24" s="157"/>
    </row>
    <row r="25" spans="1:9" ht="13.15" customHeight="1" thickBot="1" x14ac:dyDescent="0.3">
      <c r="B25" s="153"/>
      <c r="C25" s="154"/>
      <c r="D25" s="154"/>
      <c r="E25" s="158"/>
      <c r="F25" s="159"/>
      <c r="G25" s="159"/>
      <c r="H25" s="159"/>
      <c r="I25" s="160"/>
    </row>
    <row r="26" spans="1:9" ht="15.75" thickBot="1" x14ac:dyDescent="0.3">
      <c r="B26" s="163" t="s">
        <v>54</v>
      </c>
      <c r="C26" s="164"/>
      <c r="D26" s="165"/>
      <c r="E26" s="159"/>
      <c r="F26" s="159"/>
      <c r="G26" s="159"/>
      <c r="H26" s="159"/>
      <c r="I26" s="160"/>
    </row>
    <row r="27" spans="1:9" x14ac:dyDescent="0.25">
      <c r="B27" s="95" t="s">
        <v>55</v>
      </c>
      <c r="C27" s="166" t="s">
        <v>56</v>
      </c>
      <c r="D27" s="167"/>
      <c r="E27" s="159"/>
      <c r="F27" s="159"/>
      <c r="G27" s="159"/>
      <c r="H27" s="159"/>
      <c r="I27" s="160"/>
    </row>
    <row r="28" spans="1:9" ht="15.75" thickBot="1" x14ac:dyDescent="0.3">
      <c r="B28" s="96" t="s">
        <v>57</v>
      </c>
      <c r="C28" s="126" t="s">
        <v>58</v>
      </c>
      <c r="D28" s="127"/>
      <c r="E28" s="161"/>
      <c r="F28" s="161"/>
      <c r="G28" s="161"/>
      <c r="H28" s="161"/>
      <c r="I28" s="162"/>
    </row>
    <row r="29" spans="1:9" x14ac:dyDescent="0.25">
      <c r="B29" s="97" t="s">
        <v>59</v>
      </c>
      <c r="C29" s="126" t="s">
        <v>60</v>
      </c>
      <c r="D29" s="127"/>
      <c r="E29" s="98"/>
      <c r="F29" s="98"/>
      <c r="G29" s="98"/>
      <c r="H29" s="98"/>
      <c r="I29" s="98"/>
    </row>
    <row r="30" spans="1:9" x14ac:dyDescent="0.25">
      <c r="A30" s="82"/>
      <c r="B30" s="96" t="s">
        <v>61</v>
      </c>
      <c r="C30" s="126" t="s">
        <v>62</v>
      </c>
      <c r="D30" s="127"/>
      <c r="E30" s="99"/>
      <c r="F30" s="99"/>
      <c r="G30" s="99"/>
      <c r="H30" s="99"/>
      <c r="I30" s="99"/>
    </row>
    <row r="31" spans="1:9" ht="15.75" thickBot="1" x14ac:dyDescent="0.3">
      <c r="B31" s="128" t="s">
        <v>63</v>
      </c>
      <c r="C31" s="129"/>
      <c r="D31" s="130"/>
      <c r="E31" s="98"/>
      <c r="F31" s="98"/>
      <c r="G31" s="98"/>
      <c r="H31" s="98"/>
      <c r="I31" s="98"/>
    </row>
    <row r="32" spans="1:9" ht="15" customHeight="1" x14ac:dyDescent="0.25">
      <c r="B32" s="131" t="s">
        <v>64</v>
      </c>
      <c r="C32" s="132"/>
      <c r="D32" s="133"/>
      <c r="E32" s="98"/>
      <c r="F32" s="98"/>
      <c r="G32" s="98"/>
      <c r="H32" s="98"/>
      <c r="I32" s="98"/>
    </row>
    <row r="33" spans="1:9" x14ac:dyDescent="0.25">
      <c r="B33" s="134"/>
      <c r="C33" s="135"/>
      <c r="D33" s="136"/>
      <c r="E33" s="98"/>
      <c r="F33" s="98"/>
      <c r="G33" s="98"/>
      <c r="H33" s="98"/>
      <c r="I33" s="98"/>
    </row>
    <row r="34" spans="1:9" x14ac:dyDescent="0.25">
      <c r="B34" s="134"/>
      <c r="C34" s="135"/>
      <c r="D34" s="136"/>
      <c r="E34" s="100"/>
      <c r="F34" s="100"/>
      <c r="G34" s="100"/>
      <c r="H34" s="100"/>
      <c r="I34" s="100"/>
    </row>
    <row r="35" spans="1:9" x14ac:dyDescent="0.25">
      <c r="B35" s="134"/>
      <c r="C35" s="135"/>
      <c r="D35" s="136"/>
      <c r="E35" s="100"/>
      <c r="F35" s="100"/>
      <c r="G35" s="100"/>
      <c r="H35" s="100"/>
      <c r="I35" s="100"/>
    </row>
    <row r="36" spans="1:9" x14ac:dyDescent="0.25">
      <c r="B36" s="134"/>
      <c r="C36" s="135"/>
      <c r="D36" s="136"/>
      <c r="E36" s="100"/>
      <c r="F36" s="100"/>
      <c r="G36" s="100"/>
      <c r="H36" s="100"/>
      <c r="I36" s="100"/>
    </row>
    <row r="37" spans="1:9" x14ac:dyDescent="0.25">
      <c r="B37" s="134"/>
      <c r="C37" s="135"/>
      <c r="D37" s="136"/>
      <c r="E37" s="100"/>
      <c r="F37" s="100"/>
      <c r="G37" s="100"/>
      <c r="H37" s="100"/>
      <c r="I37" s="100"/>
    </row>
    <row r="38" spans="1:9" x14ac:dyDescent="0.25">
      <c r="B38" s="134"/>
      <c r="C38" s="135"/>
      <c r="D38" s="136"/>
      <c r="E38" s="100"/>
      <c r="F38" s="100"/>
      <c r="G38" s="100"/>
      <c r="H38" s="100"/>
      <c r="I38" s="100"/>
    </row>
    <row r="39" spans="1:9" x14ac:dyDescent="0.25">
      <c r="B39" s="134"/>
      <c r="C39" s="135"/>
      <c r="D39" s="136"/>
      <c r="E39" s="100"/>
      <c r="F39" s="100"/>
      <c r="G39" s="100"/>
      <c r="H39" s="100"/>
      <c r="I39" s="100"/>
    </row>
    <row r="40" spans="1:9" x14ac:dyDescent="0.25">
      <c r="A40" s="82"/>
      <c r="B40" s="137"/>
      <c r="C40" s="138"/>
      <c r="D40" s="139"/>
      <c r="E40" s="101"/>
      <c r="F40" s="101"/>
      <c r="G40" s="101"/>
      <c r="H40" s="101"/>
      <c r="I40" s="101"/>
    </row>
    <row r="41" spans="1:9" x14ac:dyDescent="0.25">
      <c r="B41" s="134"/>
      <c r="C41" s="135"/>
      <c r="D41" s="136"/>
      <c r="E41" s="100"/>
      <c r="F41" s="100"/>
      <c r="G41" s="100"/>
      <c r="H41" s="100"/>
      <c r="I41" s="100"/>
    </row>
    <row r="42" spans="1:9" ht="15.75" thickBot="1" x14ac:dyDescent="0.3">
      <c r="B42" s="140"/>
      <c r="C42" s="141"/>
      <c r="D42" s="142"/>
      <c r="E42" s="100"/>
      <c r="F42" s="100"/>
      <c r="G42" s="100"/>
      <c r="H42" s="100"/>
      <c r="I42" s="100"/>
    </row>
    <row r="43" spans="1:9" ht="15" customHeight="1" x14ac:dyDescent="0.25">
      <c r="E43" s="67"/>
      <c r="F43" s="67"/>
      <c r="G43" s="102"/>
      <c r="H43" s="67"/>
      <c r="I43" s="67"/>
    </row>
    <row r="44" spans="1:9" x14ac:dyDescent="0.25">
      <c r="B44" s="67"/>
      <c r="C44" s="67"/>
      <c r="D44" s="67"/>
      <c r="E44" s="67"/>
      <c r="F44" s="67"/>
      <c r="G44" s="67"/>
      <c r="H44" s="67"/>
      <c r="I44" s="67"/>
    </row>
    <row r="45" spans="1:9" ht="11.25" customHeight="1" x14ac:dyDescent="0.25">
      <c r="B45" s="67"/>
      <c r="C45" s="67"/>
      <c r="D45" s="67"/>
      <c r="E45" s="67"/>
      <c r="F45" s="67"/>
      <c r="G45" s="67"/>
      <c r="H45" s="67"/>
      <c r="I45" s="67"/>
    </row>
    <row r="46" spans="1:9" x14ac:dyDescent="0.25">
      <c r="B46" s="67"/>
      <c r="C46" s="67"/>
      <c r="D46" s="103">
        <v>2800000</v>
      </c>
      <c r="E46" s="103">
        <f>'WWTP Upgrade'!E10</f>
        <v>2370000</v>
      </c>
      <c r="F46" s="103">
        <f>'WWTP Upgrade'!F10</f>
        <v>10000000</v>
      </c>
      <c r="G46" s="67"/>
      <c r="H46" s="67"/>
      <c r="I46" s="67"/>
    </row>
    <row r="47" spans="1:9" x14ac:dyDescent="0.25">
      <c r="B47" s="67"/>
      <c r="C47" s="67"/>
      <c r="D47" s="67">
        <v>650000</v>
      </c>
      <c r="E47" s="67"/>
      <c r="F47" s="67"/>
      <c r="G47" s="67"/>
      <c r="H47" s="67"/>
      <c r="I47" s="67"/>
    </row>
    <row r="48" spans="1:9" x14ac:dyDescent="0.25">
      <c r="B48" s="67"/>
      <c r="C48" s="67"/>
      <c r="D48" s="67"/>
      <c r="E48" s="67"/>
      <c r="F48" s="67"/>
      <c r="G48" s="67"/>
      <c r="H48" s="67"/>
      <c r="I48" s="67"/>
    </row>
    <row r="49" spans="1:9" x14ac:dyDescent="0.25">
      <c r="B49" s="67"/>
      <c r="C49" s="67"/>
      <c r="D49" s="67"/>
      <c r="E49" s="67"/>
      <c r="F49" s="67"/>
      <c r="G49" s="67"/>
      <c r="H49" s="67"/>
      <c r="I49" s="67"/>
    </row>
    <row r="50" spans="1:9" x14ac:dyDescent="0.25">
      <c r="B50" s="67"/>
      <c r="C50" s="67"/>
      <c r="D50" s="67"/>
      <c r="E50" s="67"/>
      <c r="F50" s="67"/>
      <c r="G50" s="67"/>
      <c r="H50" s="67"/>
      <c r="I50" s="67"/>
    </row>
    <row r="51" spans="1:9" x14ac:dyDescent="0.25">
      <c r="B51" s="67"/>
      <c r="C51" s="67"/>
      <c r="D51" s="67"/>
      <c r="E51" s="67"/>
      <c r="F51" s="67"/>
      <c r="G51" s="67"/>
      <c r="H51" s="67"/>
      <c r="I51" s="67"/>
    </row>
    <row r="52" spans="1:9" x14ac:dyDescent="0.25">
      <c r="B52" s="67"/>
      <c r="C52" s="67"/>
      <c r="D52" s="67"/>
      <c r="E52" s="67"/>
      <c r="F52" s="67"/>
      <c r="G52" s="67"/>
      <c r="H52" s="67"/>
      <c r="I52" s="67"/>
    </row>
    <row r="53" spans="1:9" x14ac:dyDescent="0.25">
      <c r="B53" s="67"/>
      <c r="C53" s="67"/>
      <c r="D53" s="67"/>
      <c r="E53" s="67"/>
      <c r="F53" s="67"/>
      <c r="G53" s="67"/>
      <c r="H53" s="67"/>
      <c r="I53" s="67"/>
    </row>
    <row r="54" spans="1:9" x14ac:dyDescent="0.25">
      <c r="B54" s="67"/>
      <c r="C54" s="67"/>
      <c r="D54" s="67"/>
      <c r="E54" s="67"/>
      <c r="F54" s="67"/>
      <c r="G54" s="67"/>
      <c r="H54" s="67"/>
      <c r="I54" s="67"/>
    </row>
    <row r="55" spans="1:9" x14ac:dyDescent="0.25">
      <c r="B55" s="67"/>
      <c r="C55" s="67"/>
      <c r="D55" s="67">
        <v>3000000</v>
      </c>
      <c r="E55" s="67"/>
      <c r="F55" s="67"/>
      <c r="G55" s="67"/>
      <c r="H55" s="67"/>
      <c r="I55" s="67"/>
    </row>
    <row r="56" spans="1:9" x14ac:dyDescent="0.25">
      <c r="B56" s="67"/>
      <c r="C56" s="67"/>
      <c r="D56" s="67">
        <v>65000</v>
      </c>
      <c r="E56" s="67"/>
      <c r="F56" s="67"/>
      <c r="G56" s="67"/>
      <c r="H56" s="67"/>
      <c r="I56" s="67"/>
    </row>
    <row r="57" spans="1:9" ht="15" customHeight="1" x14ac:dyDescent="0.25"/>
    <row r="61" spans="1:9" x14ac:dyDescent="0.25">
      <c r="A61" s="82"/>
      <c r="B61" s="82"/>
      <c r="C61" s="82"/>
      <c r="D61" s="82">
        <v>6542000</v>
      </c>
      <c r="E61" s="104">
        <f>'Effluent Ponds'!E10</f>
        <v>4135000</v>
      </c>
      <c r="F61" s="82"/>
      <c r="G61" s="82"/>
      <c r="H61" s="82"/>
      <c r="I61" s="82"/>
    </row>
    <row r="62" spans="1:9" x14ac:dyDescent="0.25">
      <c r="A62" s="82"/>
      <c r="B62" s="82"/>
      <c r="C62" s="82"/>
      <c r="D62" s="82"/>
      <c r="E62" s="82"/>
      <c r="F62" s="82"/>
      <c r="G62" s="82"/>
      <c r="H62" s="82"/>
      <c r="I62" s="82"/>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715000</v>
      </c>
      <c r="E72">
        <f>E56+E47</f>
        <v>0</v>
      </c>
      <c r="F72">
        <f t="shared" ref="F72" si="4">F47+F56</f>
        <v>0</v>
      </c>
      <c r="G72">
        <v>0</v>
      </c>
    </row>
    <row r="74" spans="4:8" x14ac:dyDescent="0.25">
      <c r="D74">
        <v>15100000</v>
      </c>
      <c r="E74">
        <v>36600000</v>
      </c>
      <c r="F74">
        <v>16500000</v>
      </c>
    </row>
  </sheetData>
  <sheetProtection algorithmName="SHA-512" hashValue="jHgLmmAiFmh/aNI7ra03+ObQ9o6bsaaC4UMENblr6Oi5/8nWj7ZVM3o9GC39XwAB4HyNHig6wehqGIRMgM8uWg==" saltValue="7LLMdeXrSViGmb4q6RbOfw==" spinCount="100000" sheet="1" objects="1" scenarios="1"/>
  <mergeCells count="14">
    <mergeCell ref="C29:D29"/>
    <mergeCell ref="C30:D30"/>
    <mergeCell ref="B31:D31"/>
    <mergeCell ref="B32:D42"/>
    <mergeCell ref="B2:I2"/>
    <mergeCell ref="B3:I3"/>
    <mergeCell ref="D5:I5"/>
    <mergeCell ref="B23:D23"/>
    <mergeCell ref="E23:I23"/>
    <mergeCell ref="B24:D25"/>
    <mergeCell ref="E24:I28"/>
    <mergeCell ref="B26:D26"/>
    <mergeCell ref="C27:D27"/>
    <mergeCell ref="C28:D28"/>
  </mergeCells>
  <printOptions horizontalCentered="1"/>
  <pageMargins left="0" right="0" top="0.5" bottom="0.5" header="0" footer="0"/>
  <pageSetup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0091F-C49C-493B-9DFB-D579F670FF61}">
  <sheetPr>
    <tabColor theme="9" tint="0.39997558519241921"/>
    <pageSetUpPr fitToPage="1"/>
  </sheetPr>
  <dimension ref="A1:I74"/>
  <sheetViews>
    <sheetView showGridLines="0" view="pageBreakPreview" zoomScale="115" zoomScaleNormal="100" zoomScaleSheetLayoutView="115"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1.7109375" customWidth="1"/>
    <col min="6"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13</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69" t="s">
        <v>65</v>
      </c>
      <c r="C5" s="70"/>
      <c r="D5" s="70"/>
      <c r="E5" s="70"/>
      <c r="F5" s="70"/>
      <c r="G5" s="70"/>
      <c r="H5" s="70"/>
      <c r="I5" s="112"/>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25000</v>
      </c>
      <c r="E8" s="77">
        <v>17150</v>
      </c>
      <c r="F8" s="77">
        <v>0</v>
      </c>
      <c r="G8" s="77">
        <v>0</v>
      </c>
      <c r="H8" s="77">
        <v>0</v>
      </c>
      <c r="I8" s="77">
        <f>SUM('PK-1 Sunset Park Driveway'!$D8:$H8)</f>
        <v>42150</v>
      </c>
    </row>
    <row r="9" spans="1:9" x14ac:dyDescent="0.25">
      <c r="B9" s="76" t="s">
        <v>66</v>
      </c>
      <c r="C9" s="76"/>
      <c r="D9" s="77">
        <v>0</v>
      </c>
      <c r="E9" s="77">
        <v>0</v>
      </c>
      <c r="F9" s="77">
        <v>0</v>
      </c>
      <c r="G9" s="77">
        <v>0</v>
      </c>
      <c r="H9" s="77">
        <v>0</v>
      </c>
      <c r="I9" s="77">
        <f>SUM('PK-1 Sunset Park Driveway'!$D9:$H9)</f>
        <v>0</v>
      </c>
    </row>
    <row r="10" spans="1:9" x14ac:dyDescent="0.25">
      <c r="B10" s="78" t="s">
        <v>43</v>
      </c>
      <c r="C10" s="78"/>
      <c r="D10" s="79">
        <v>200000</v>
      </c>
      <c r="E10" s="79">
        <v>310000</v>
      </c>
      <c r="F10" s="79"/>
      <c r="G10" s="79">
        <v>0</v>
      </c>
      <c r="H10" s="79">
        <v>0</v>
      </c>
      <c r="I10" s="79">
        <f>SUM('PK-1 Sunset Park Driveway'!$D10:$H10)</f>
        <v>510000</v>
      </c>
    </row>
    <row r="11" spans="1:9" x14ac:dyDescent="0.25">
      <c r="B11" s="80" t="s">
        <v>44</v>
      </c>
      <c r="C11" s="80"/>
      <c r="D11" s="81">
        <f t="shared" ref="D11:I11" si="0">SUM(D8:D10)</f>
        <v>225000</v>
      </c>
      <c r="E11" s="81">
        <f t="shared" si="0"/>
        <v>327150</v>
      </c>
      <c r="F11" s="81">
        <f t="shared" si="0"/>
        <v>0</v>
      </c>
      <c r="G11" s="81">
        <f t="shared" si="0"/>
        <v>0</v>
      </c>
      <c r="H11" s="81">
        <f t="shared" si="0"/>
        <v>0</v>
      </c>
      <c r="I11" s="81">
        <f t="shared" si="0"/>
        <v>552150</v>
      </c>
    </row>
    <row r="12" spans="1:9" ht="15.75" thickBot="1" x14ac:dyDescent="0.3">
      <c r="B12" s="80"/>
      <c r="C12" s="80"/>
      <c r="D12" s="81"/>
      <c r="E12" s="81"/>
      <c r="F12" s="81"/>
      <c r="G12" s="81"/>
      <c r="H12" s="81"/>
      <c r="I12" s="81"/>
    </row>
    <row r="13" spans="1:9" ht="15.75" thickBot="1" x14ac:dyDescent="0.3">
      <c r="B13" s="71" t="s">
        <v>45</v>
      </c>
      <c r="C13" s="72"/>
      <c r="D13" s="73" t="s">
        <v>67</v>
      </c>
      <c r="E13" s="73" t="s">
        <v>6</v>
      </c>
      <c r="F13" s="73" t="s">
        <v>7</v>
      </c>
      <c r="G13" s="74" t="s">
        <v>8</v>
      </c>
      <c r="H13" s="74" t="s">
        <v>9</v>
      </c>
      <c r="I13" s="75">
        <f>SUM(D13:H13)</f>
        <v>0</v>
      </c>
    </row>
    <row r="14" spans="1:9" x14ac:dyDescent="0.25">
      <c r="B14" s="76" t="s">
        <v>30</v>
      </c>
      <c r="C14" s="76"/>
      <c r="D14" s="77">
        <f>D11-D15</f>
        <v>225000</v>
      </c>
      <c r="E14" s="77">
        <f>E11-E15</f>
        <v>327150</v>
      </c>
      <c r="F14" s="77"/>
      <c r="G14" s="77">
        <v>0</v>
      </c>
      <c r="H14" s="77">
        <f t="shared" ref="H14:H15" si="1">H11</f>
        <v>0</v>
      </c>
      <c r="I14" s="77">
        <f>SUM('PK-1 Sunset Park Driveway'!$D14:$H14)</f>
        <v>552150</v>
      </c>
    </row>
    <row r="15" spans="1:9" x14ac:dyDescent="0.25">
      <c r="B15" s="78" t="s">
        <v>68</v>
      </c>
      <c r="C15" s="78"/>
      <c r="D15" s="79">
        <v>0</v>
      </c>
      <c r="E15" s="79">
        <v>0</v>
      </c>
      <c r="F15" s="79"/>
      <c r="G15" s="79">
        <f>G11</f>
        <v>0</v>
      </c>
      <c r="H15" s="79">
        <f t="shared" si="1"/>
        <v>0</v>
      </c>
      <c r="I15" s="79">
        <f>SUM('PK-1 Sunset Park Driveway'!$D15:$H15)</f>
        <v>0</v>
      </c>
    </row>
    <row r="16" spans="1:9" x14ac:dyDescent="0.25">
      <c r="A16" s="82"/>
      <c r="B16" s="106" t="s">
        <v>46</v>
      </c>
      <c r="C16" s="106"/>
      <c r="D16" s="107">
        <f>SUM(D14:D15)</f>
        <v>225000</v>
      </c>
      <c r="E16" s="107">
        <f t="shared" ref="E16:I16" si="2">SUM(E14:E15)</f>
        <v>327150</v>
      </c>
      <c r="F16" s="107">
        <f t="shared" si="2"/>
        <v>0</v>
      </c>
      <c r="G16" s="107">
        <f t="shared" si="2"/>
        <v>0</v>
      </c>
      <c r="H16" s="107">
        <f t="shared" si="2"/>
        <v>0</v>
      </c>
      <c r="I16" s="107">
        <f t="shared" si="2"/>
        <v>552150</v>
      </c>
    </row>
    <row r="17" spans="1:9" ht="14.25" customHeight="1" thickBot="1" x14ac:dyDescent="0.3">
      <c r="A17" s="85"/>
      <c r="B17" s="108"/>
      <c r="C17" s="108"/>
      <c r="D17" s="109"/>
      <c r="E17" s="109"/>
      <c r="F17" s="109"/>
      <c r="G17" s="109"/>
      <c r="H17" s="109"/>
      <c r="I17" s="109"/>
    </row>
    <row r="18" spans="1:9" ht="15.75" thickBot="1" x14ac:dyDescent="0.3">
      <c r="B18" s="71" t="s">
        <v>47</v>
      </c>
      <c r="C18" s="72"/>
      <c r="D18" s="73" t="s">
        <v>5</v>
      </c>
      <c r="E18" s="73" t="s">
        <v>6</v>
      </c>
      <c r="F18" s="73" t="s">
        <v>7</v>
      </c>
      <c r="G18" s="74" t="s">
        <v>8</v>
      </c>
      <c r="H18" s="74" t="s">
        <v>9</v>
      </c>
      <c r="I18" s="75" t="s">
        <v>41</v>
      </c>
    </row>
    <row r="19" spans="1:9" hidden="1" x14ac:dyDescent="0.25">
      <c r="B19" s="90" t="s">
        <v>48</v>
      </c>
      <c r="C19" s="90"/>
      <c r="D19" s="91">
        <v>0</v>
      </c>
      <c r="E19" s="91">
        <v>0</v>
      </c>
      <c r="F19" s="91">
        <v>0</v>
      </c>
      <c r="G19" s="91">
        <v>0</v>
      </c>
      <c r="H19" s="91">
        <v>0</v>
      </c>
      <c r="I19" s="91">
        <f>SUM('PK-1 Sunset Park Driveway'!$D19:$H19)</f>
        <v>0</v>
      </c>
    </row>
    <row r="20" spans="1:9" hidden="1" x14ac:dyDescent="0.25">
      <c r="B20" s="90" t="s">
        <v>49</v>
      </c>
      <c r="C20" s="90"/>
      <c r="D20" s="92">
        <v>0</v>
      </c>
      <c r="E20" s="92">
        <f>'PK-1 Sunset Park Driveway'!E11</f>
        <v>327150</v>
      </c>
      <c r="F20" s="92">
        <f>'PK-1 Sunset Park Driveway'!F11</f>
        <v>0</v>
      </c>
      <c r="G20" s="92">
        <f>'PK-1 Sunset Park Driveway'!G11</f>
        <v>0</v>
      </c>
      <c r="H20" s="92">
        <f>'PK-1 Sunset Park Driveway'!H11</f>
        <v>0</v>
      </c>
      <c r="I20" s="92">
        <f>SUM('PK-1 Sunset Park Driveway'!$D20:$H20)</f>
        <v>327150</v>
      </c>
    </row>
    <row r="21" spans="1:9" x14ac:dyDescent="0.25">
      <c r="B21" s="78" t="s">
        <v>50</v>
      </c>
      <c r="C21" s="78"/>
      <c r="D21" s="93">
        <v>0</v>
      </c>
      <c r="E21" s="93">
        <v>0</v>
      </c>
      <c r="F21" s="93">
        <v>0</v>
      </c>
      <c r="G21" s="93">
        <v>0</v>
      </c>
      <c r="H21" s="93">
        <v>0</v>
      </c>
      <c r="I21" s="93">
        <f>SUM('PK-1 Sunset Park Driveway'!$D21:$H21)</f>
        <v>0</v>
      </c>
    </row>
    <row r="22" spans="1:9" x14ac:dyDescent="0.25">
      <c r="B22" s="76" t="s">
        <v>51</v>
      </c>
      <c r="C22" s="76"/>
      <c r="D22" s="94">
        <f>SUBTOTAL(109,'PK-1 Sunset Park Driveway'!$D$19:$D$21)</f>
        <v>0</v>
      </c>
      <c r="E22" s="94">
        <f>SUBTOTAL(109,'PK-1 Sunset Park Driveway'!$E$19:$E$21)</f>
        <v>0</v>
      </c>
      <c r="F22" s="94">
        <f>SUBTOTAL(109,'PK-1 Sunset Park Driveway'!$F$19:$F$21)</f>
        <v>0</v>
      </c>
      <c r="G22" s="94">
        <f>SUBTOTAL(109,'PK-1 Sunset Park Driveway'!$G$19:$G$21)</f>
        <v>0</v>
      </c>
      <c r="H22" s="94">
        <f>SUBTOTAL(109,'PK-1 Sunset Park Driveway'!$H$19:$H$21)</f>
        <v>0</v>
      </c>
      <c r="I22" s="94">
        <f>SUBTOTAL(109,'PK-1 Sunset Park Driveway'!$I$19:$I$21)</f>
        <v>0</v>
      </c>
    </row>
    <row r="23" spans="1:9" ht="15.75" thickBot="1" x14ac:dyDescent="0.3">
      <c r="B23" s="67"/>
      <c r="C23" s="67"/>
      <c r="D23" s="67"/>
      <c r="E23" s="67"/>
      <c r="F23" s="67"/>
      <c r="G23" s="67"/>
      <c r="H23" s="67"/>
      <c r="I23" s="67"/>
    </row>
    <row r="24" spans="1:9" ht="15.75" thickBot="1" x14ac:dyDescent="0.3">
      <c r="B24" s="146" t="s">
        <v>52</v>
      </c>
      <c r="C24" s="147"/>
      <c r="D24" s="148"/>
      <c r="E24" s="149" t="s">
        <v>53</v>
      </c>
      <c r="F24" s="149"/>
      <c r="G24" s="149"/>
      <c r="H24" s="149"/>
      <c r="I24" s="150"/>
    </row>
    <row r="25" spans="1:9" x14ac:dyDescent="0.25">
      <c r="B25" s="151">
        <f>'PK-1 Sunset Park Driveway'!$I$11</f>
        <v>552150</v>
      </c>
      <c r="C25" s="152"/>
      <c r="D25" s="152"/>
      <c r="E25" s="155"/>
      <c r="F25" s="156"/>
      <c r="G25" s="156"/>
      <c r="H25" s="156"/>
      <c r="I25" s="157"/>
    </row>
    <row r="26" spans="1:9" ht="13.15" customHeight="1" thickBot="1" x14ac:dyDescent="0.3">
      <c r="B26" s="153"/>
      <c r="C26" s="154"/>
      <c r="D26" s="154"/>
      <c r="E26" s="158"/>
      <c r="F26" s="159"/>
      <c r="G26" s="159"/>
      <c r="H26" s="159"/>
      <c r="I26" s="160"/>
    </row>
    <row r="27" spans="1:9" ht="15.75" thickBot="1" x14ac:dyDescent="0.3">
      <c r="B27" s="163" t="s">
        <v>54</v>
      </c>
      <c r="C27" s="164"/>
      <c r="D27" s="165"/>
      <c r="E27" s="159"/>
      <c r="F27" s="159"/>
      <c r="G27" s="159"/>
      <c r="H27" s="159"/>
      <c r="I27" s="160"/>
    </row>
    <row r="28" spans="1:9" x14ac:dyDescent="0.25">
      <c r="B28" s="95" t="s">
        <v>55</v>
      </c>
      <c r="C28" s="166" t="s">
        <v>56</v>
      </c>
      <c r="D28" s="167"/>
      <c r="E28" s="159"/>
      <c r="F28" s="159"/>
      <c r="G28" s="159"/>
      <c r="H28" s="159"/>
      <c r="I28" s="160"/>
    </row>
    <row r="29" spans="1:9" ht="15.75" thickBot="1" x14ac:dyDescent="0.3">
      <c r="B29" s="96" t="s">
        <v>57</v>
      </c>
      <c r="C29" s="126" t="s">
        <v>58</v>
      </c>
      <c r="D29" s="127"/>
      <c r="E29" s="161"/>
      <c r="F29" s="161"/>
      <c r="G29" s="161"/>
      <c r="H29" s="161"/>
      <c r="I29" s="162"/>
    </row>
    <row r="30" spans="1:9" x14ac:dyDescent="0.25">
      <c r="A30" s="82"/>
      <c r="B30" s="96" t="s">
        <v>59</v>
      </c>
      <c r="C30" s="126" t="s">
        <v>69</v>
      </c>
      <c r="D30" s="127"/>
      <c r="E30" s="99"/>
      <c r="F30" s="99"/>
      <c r="G30" s="99"/>
      <c r="H30" s="99"/>
      <c r="I30" s="99"/>
    </row>
    <row r="31" spans="1:9" ht="15.75" thickBot="1" x14ac:dyDescent="0.3">
      <c r="B31" s="110" t="s">
        <v>61</v>
      </c>
      <c r="C31" s="168" t="s">
        <v>62</v>
      </c>
      <c r="D31" s="169"/>
      <c r="E31" s="98"/>
      <c r="F31" s="98"/>
      <c r="G31" s="98"/>
      <c r="H31" s="98"/>
      <c r="I31" s="98"/>
    </row>
    <row r="32" spans="1:9" ht="15.75" thickBot="1" x14ac:dyDescent="0.3">
      <c r="B32" s="170" t="s">
        <v>63</v>
      </c>
      <c r="C32" s="171"/>
      <c r="D32" s="172"/>
      <c r="E32" s="98"/>
      <c r="F32" s="98"/>
      <c r="G32" s="98"/>
      <c r="H32" s="98"/>
      <c r="I32" s="98"/>
    </row>
    <row r="33" spans="1:9" ht="15" customHeight="1" x14ac:dyDescent="0.25">
      <c r="B33" s="173" t="s">
        <v>92</v>
      </c>
      <c r="C33" s="174"/>
      <c r="D33" s="175"/>
      <c r="E33" s="98"/>
      <c r="F33" s="98"/>
      <c r="G33" s="98"/>
      <c r="H33" s="98"/>
      <c r="I33" s="98"/>
    </row>
    <row r="34" spans="1:9" x14ac:dyDescent="0.25">
      <c r="B34" s="176"/>
      <c r="C34" s="177"/>
      <c r="D34" s="178"/>
      <c r="E34" s="98"/>
      <c r="F34" s="98"/>
      <c r="G34" s="98"/>
      <c r="H34" s="98"/>
      <c r="I34" s="98"/>
    </row>
    <row r="35" spans="1:9" x14ac:dyDescent="0.25">
      <c r="B35" s="176"/>
      <c r="C35" s="177"/>
      <c r="D35" s="178"/>
      <c r="E35" s="100"/>
      <c r="F35" s="100"/>
      <c r="G35" s="100"/>
      <c r="H35" s="100"/>
      <c r="I35" s="100"/>
    </row>
    <row r="36" spans="1:9" x14ac:dyDescent="0.25">
      <c r="B36" s="176"/>
      <c r="C36" s="177"/>
      <c r="D36" s="178"/>
      <c r="E36" s="100"/>
      <c r="F36" s="100"/>
      <c r="G36" s="100"/>
      <c r="H36" s="100"/>
      <c r="I36" s="100"/>
    </row>
    <row r="37" spans="1:9" x14ac:dyDescent="0.25">
      <c r="B37" s="176"/>
      <c r="C37" s="177"/>
      <c r="D37" s="178"/>
      <c r="E37" s="100"/>
      <c r="F37" s="100"/>
      <c r="G37" s="100"/>
      <c r="H37" s="100"/>
      <c r="I37" s="100"/>
    </row>
    <row r="38" spans="1:9" x14ac:dyDescent="0.25">
      <c r="B38" s="176"/>
      <c r="C38" s="177"/>
      <c r="D38" s="178"/>
      <c r="E38" s="100"/>
      <c r="F38" s="100"/>
      <c r="G38" s="100"/>
      <c r="H38" s="100"/>
      <c r="I38" s="100"/>
    </row>
    <row r="39" spans="1:9" x14ac:dyDescent="0.25">
      <c r="B39" s="176"/>
      <c r="C39" s="177"/>
      <c r="D39" s="178"/>
      <c r="E39" s="100"/>
      <c r="F39" s="100"/>
      <c r="G39" s="100"/>
      <c r="H39" s="100"/>
      <c r="I39" s="100"/>
    </row>
    <row r="40" spans="1:9" x14ac:dyDescent="0.25">
      <c r="A40" s="82"/>
      <c r="B40" s="179"/>
      <c r="C40" s="180"/>
      <c r="D40" s="181"/>
      <c r="E40" s="101"/>
      <c r="F40" s="101"/>
      <c r="G40" s="101"/>
      <c r="H40" s="101"/>
      <c r="I40" s="101"/>
    </row>
    <row r="41" spans="1:9" x14ac:dyDescent="0.25">
      <c r="B41" s="176"/>
      <c r="C41" s="177"/>
      <c r="D41" s="178"/>
      <c r="E41" s="100"/>
      <c r="F41" s="100"/>
      <c r="G41" s="100"/>
      <c r="H41" s="100"/>
      <c r="I41" s="100"/>
    </row>
    <row r="42" spans="1:9" x14ac:dyDescent="0.25">
      <c r="B42" s="176"/>
      <c r="C42" s="177"/>
      <c r="D42" s="178"/>
      <c r="E42" s="100"/>
      <c r="F42" s="100"/>
      <c r="G42" s="100"/>
      <c r="H42" s="100"/>
      <c r="I42" s="100"/>
    </row>
    <row r="43" spans="1:9" ht="22.5" customHeight="1" thickBot="1" x14ac:dyDescent="0.3">
      <c r="B43" s="182"/>
      <c r="C43" s="183"/>
      <c r="D43" s="184"/>
      <c r="E43" s="100"/>
      <c r="F43" s="100"/>
      <c r="G43" s="100"/>
      <c r="H43" s="100"/>
      <c r="I43" s="100"/>
    </row>
    <row r="44" spans="1:9" ht="15" customHeight="1" x14ac:dyDescent="0.25">
      <c r="E44" s="67"/>
      <c r="F44" s="67"/>
      <c r="G44" s="102"/>
      <c r="H44" s="67"/>
      <c r="I44" s="67"/>
    </row>
    <row r="45" spans="1:9" x14ac:dyDescent="0.25">
      <c r="B45" s="67"/>
      <c r="C45" s="67"/>
      <c r="D45" s="67"/>
      <c r="E45" s="67"/>
      <c r="F45" s="67"/>
      <c r="G45" s="67"/>
      <c r="H45" s="67"/>
      <c r="I45" s="67"/>
    </row>
    <row r="46" spans="1:9" ht="11.25" customHeight="1" x14ac:dyDescent="0.25">
      <c r="B46" s="67"/>
      <c r="C46" s="67"/>
      <c r="D46" s="103">
        <v>2800000</v>
      </c>
      <c r="E46" s="103">
        <f>'WWTP Upgrade'!E10</f>
        <v>2370000</v>
      </c>
      <c r="F46" s="103">
        <f>'WWTP Upgrade'!F10</f>
        <v>10000000</v>
      </c>
      <c r="G46" s="67"/>
      <c r="H46" s="67"/>
      <c r="I46" s="67"/>
    </row>
    <row r="47" spans="1:9" x14ac:dyDescent="0.25">
      <c r="B47" s="67"/>
      <c r="C47" s="67"/>
      <c r="D47" s="67">
        <v>650000</v>
      </c>
      <c r="E47" s="67"/>
      <c r="F47" s="67"/>
      <c r="G47" s="67"/>
      <c r="H47" s="67"/>
      <c r="I47" s="67"/>
    </row>
    <row r="48" spans="1:9" x14ac:dyDescent="0.25">
      <c r="B48" s="67"/>
      <c r="C48" s="67"/>
      <c r="D48" s="67"/>
      <c r="E48" s="67"/>
      <c r="F48" s="67"/>
      <c r="G48" s="67"/>
      <c r="H48" s="67"/>
      <c r="I48" s="67"/>
    </row>
    <row r="49" spans="1:9" x14ac:dyDescent="0.25">
      <c r="B49" s="67"/>
      <c r="C49" s="67"/>
      <c r="D49" s="67"/>
      <c r="E49" s="67"/>
      <c r="F49" s="67"/>
      <c r="G49" s="67"/>
      <c r="H49" s="67"/>
      <c r="I49" s="67"/>
    </row>
    <row r="50" spans="1:9" x14ac:dyDescent="0.25">
      <c r="B50" s="67"/>
      <c r="C50" s="67"/>
      <c r="D50" s="67"/>
      <c r="E50" s="67"/>
      <c r="F50" s="67"/>
      <c r="G50" s="67"/>
      <c r="H50" s="67"/>
      <c r="I50" s="67"/>
    </row>
    <row r="51" spans="1:9" x14ac:dyDescent="0.25">
      <c r="B51" s="67"/>
      <c r="C51" s="67"/>
      <c r="D51" s="67"/>
      <c r="E51" s="67"/>
      <c r="F51" s="67"/>
      <c r="G51" s="67"/>
      <c r="H51" s="67"/>
      <c r="I51" s="67"/>
    </row>
    <row r="52" spans="1:9" x14ac:dyDescent="0.25">
      <c r="B52" s="67"/>
      <c r="C52" s="67"/>
      <c r="D52" s="67"/>
      <c r="E52" s="67"/>
      <c r="F52" s="67"/>
      <c r="G52" s="67"/>
      <c r="H52" s="67"/>
      <c r="I52" s="67"/>
    </row>
    <row r="53" spans="1:9" x14ac:dyDescent="0.25">
      <c r="B53" s="67"/>
      <c r="C53" s="67"/>
      <c r="D53" s="67"/>
      <c r="E53" s="67"/>
      <c r="F53" s="67"/>
      <c r="G53" s="67"/>
      <c r="H53" s="67"/>
      <c r="I53" s="67"/>
    </row>
    <row r="54" spans="1:9" x14ac:dyDescent="0.25">
      <c r="B54" s="67"/>
      <c r="C54" s="67"/>
      <c r="D54" s="67"/>
      <c r="E54" s="67"/>
      <c r="F54" s="67"/>
      <c r="G54" s="67"/>
      <c r="H54" s="67"/>
      <c r="I54" s="67"/>
    </row>
    <row r="55" spans="1:9" x14ac:dyDescent="0.25">
      <c r="B55" s="67"/>
      <c r="C55" s="67"/>
      <c r="D55" s="67">
        <v>3000000</v>
      </c>
      <c r="E55" s="67"/>
      <c r="F55" s="67"/>
      <c r="G55" s="67"/>
      <c r="H55" s="67"/>
      <c r="I55" s="67"/>
    </row>
    <row r="56" spans="1:9" x14ac:dyDescent="0.25">
      <c r="B56" s="67"/>
      <c r="C56" s="67"/>
      <c r="D56" s="67">
        <v>65000</v>
      </c>
      <c r="E56" s="67"/>
      <c r="F56" s="67"/>
      <c r="G56" s="67"/>
      <c r="H56" s="67"/>
      <c r="I56" s="67"/>
    </row>
    <row r="57" spans="1:9" x14ac:dyDescent="0.25">
      <c r="B57" s="67"/>
      <c r="C57" s="67"/>
      <c r="D57" s="67"/>
      <c r="E57" s="67"/>
      <c r="F57" s="67"/>
      <c r="G57" s="67"/>
      <c r="H57" s="67"/>
      <c r="I57" s="67"/>
    </row>
    <row r="58" spans="1:9" ht="15" customHeight="1" x14ac:dyDescent="0.25"/>
    <row r="61" spans="1:9" x14ac:dyDescent="0.25">
      <c r="A61" s="82"/>
      <c r="B61" s="82"/>
      <c r="C61" s="82"/>
      <c r="D61" s="82">
        <v>6542000</v>
      </c>
      <c r="E61" s="104">
        <f>'Effluent Ponds'!E10</f>
        <v>4135000</v>
      </c>
      <c r="F61" s="82"/>
      <c r="G61" s="82"/>
      <c r="H61" s="82"/>
      <c r="I61" s="82"/>
    </row>
    <row r="62" spans="1:9" x14ac:dyDescent="0.25">
      <c r="A62" s="82"/>
      <c r="B62" s="82"/>
      <c r="C62" s="82"/>
      <c r="D62" s="82"/>
      <c r="E62" s="82"/>
      <c r="F62" s="82"/>
      <c r="G62" s="82"/>
      <c r="H62" s="82"/>
      <c r="I62" s="82"/>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715000</v>
      </c>
      <c r="E72">
        <f>E56+E47</f>
        <v>0</v>
      </c>
      <c r="F72">
        <f t="shared" ref="F72" si="3">F47+F56</f>
        <v>0</v>
      </c>
      <c r="G72">
        <v>0</v>
      </c>
    </row>
    <row r="74" spans="4:8" x14ac:dyDescent="0.25">
      <c r="D74">
        <v>15100000</v>
      </c>
      <c r="E74">
        <v>36600000</v>
      </c>
      <c r="F74">
        <v>16500000</v>
      </c>
    </row>
  </sheetData>
  <sheetProtection algorithmName="SHA-512" hashValue="C8dk6Y38xG2HKLGBrcxIIU0J7DaXHuGIzBV9l+TxcZqsvfytWxn0JMb4sOOAZTBTFgl7U9vMbXC4SkdB1IRa+g==" saltValue="0Ora8wvp5GqTVf9J0GITNQ==" spinCount="100000" sheet="1" objects="1" scenarios="1"/>
  <mergeCells count="13">
    <mergeCell ref="C30:D30"/>
    <mergeCell ref="C31:D31"/>
    <mergeCell ref="B32:D32"/>
    <mergeCell ref="B33:D43"/>
    <mergeCell ref="B2:I2"/>
    <mergeCell ref="B3:I3"/>
    <mergeCell ref="B24:D24"/>
    <mergeCell ref="E24:I24"/>
    <mergeCell ref="B25:D26"/>
    <mergeCell ref="E25:I29"/>
    <mergeCell ref="B27:D27"/>
    <mergeCell ref="C28:D28"/>
    <mergeCell ref="C29:D29"/>
  </mergeCells>
  <printOptions horizontalCentered="1"/>
  <pageMargins left="0" right="0" top="0.5" bottom="0.5" header="0" footer="0"/>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C264-B35E-4CAA-80D9-E0E7D54FA2EA}">
  <sheetPr>
    <tabColor rgb="FF0000CC"/>
    <pageSetUpPr fitToPage="1"/>
  </sheetPr>
  <dimension ref="A1:I74"/>
  <sheetViews>
    <sheetView showGridLines="0" zoomScaleNormal="100" zoomScaleSheetLayoutView="115"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3" customWidth="1"/>
    <col min="6" max="6" width="12.7109375" customWidth="1"/>
    <col min="7" max="7" width="12.28515625" customWidth="1"/>
    <col min="8" max="8" width="12.5703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74</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75</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150000</v>
      </c>
      <c r="E8" s="77">
        <v>2850000</v>
      </c>
      <c r="F8" s="77"/>
      <c r="G8" s="77">
        <v>0</v>
      </c>
      <c r="H8" s="77">
        <v>0</v>
      </c>
      <c r="I8" s="77">
        <f>SUM('WTP #3 Upgrade'!$D8:$H8)</f>
        <v>3000000</v>
      </c>
    </row>
    <row r="9" spans="1:9" x14ac:dyDescent="0.25">
      <c r="B9" s="78" t="s">
        <v>43</v>
      </c>
      <c r="C9" s="78"/>
      <c r="D9" s="79">
        <v>0</v>
      </c>
      <c r="E9" s="79"/>
      <c r="F9" s="79">
        <v>10000000</v>
      </c>
      <c r="G9" s="79">
        <v>10000000</v>
      </c>
      <c r="H9" s="79">
        <v>6500000</v>
      </c>
      <c r="I9" s="79">
        <f>SUM('WTP #3 Upgrade'!$D9:$H9)</f>
        <v>26500000</v>
      </c>
    </row>
    <row r="10" spans="1:9" x14ac:dyDescent="0.25">
      <c r="B10" s="80" t="s">
        <v>44</v>
      </c>
      <c r="C10" s="80"/>
      <c r="D10" s="81">
        <f>SUM(D8:D9)</f>
        <v>150000</v>
      </c>
      <c r="E10" s="81">
        <f>SUM(E8:E9)</f>
        <v>2850000</v>
      </c>
      <c r="F10" s="81">
        <f t="shared" ref="F10:I10" si="0">SUM(F8:F9)</f>
        <v>10000000</v>
      </c>
      <c r="G10" s="81">
        <f t="shared" si="0"/>
        <v>10000000</v>
      </c>
      <c r="H10" s="81">
        <f t="shared" si="0"/>
        <v>6500000</v>
      </c>
      <c r="I10" s="81">
        <f t="shared" si="0"/>
        <v>29500000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32</v>
      </c>
      <c r="C13" s="76"/>
      <c r="D13" s="77">
        <v>150000</v>
      </c>
      <c r="E13" s="77">
        <v>2850000</v>
      </c>
      <c r="F13" s="77">
        <v>0</v>
      </c>
      <c r="G13" s="77">
        <v>0</v>
      </c>
      <c r="H13" s="77"/>
      <c r="I13" s="77">
        <f>SUM(D13:H13)</f>
        <v>3000000</v>
      </c>
    </row>
    <row r="14" spans="1:9" x14ac:dyDescent="0.25">
      <c r="B14" s="78" t="s">
        <v>38</v>
      </c>
      <c r="C14" s="78"/>
      <c r="D14" s="79"/>
      <c r="E14" s="79">
        <f>E9</f>
        <v>0</v>
      </c>
      <c r="F14" s="79">
        <f>F10</f>
        <v>10000000</v>
      </c>
      <c r="G14" s="79">
        <f>G10</f>
        <v>10000000</v>
      </c>
      <c r="H14" s="79">
        <f>H10</f>
        <v>6500000</v>
      </c>
      <c r="I14" s="79">
        <f>SUM('WTP #3 Upgrade'!$D14:$H14)</f>
        <v>26500000</v>
      </c>
    </row>
    <row r="15" spans="1:9" x14ac:dyDescent="0.25">
      <c r="B15" s="80" t="s">
        <v>46</v>
      </c>
      <c r="C15" s="80"/>
      <c r="D15" s="81">
        <f t="shared" ref="D15:I15" si="1">SUM(D13:D14)</f>
        <v>150000</v>
      </c>
      <c r="E15" s="81">
        <f t="shared" si="1"/>
        <v>2850000</v>
      </c>
      <c r="F15" s="81">
        <f t="shared" si="1"/>
        <v>10000000</v>
      </c>
      <c r="G15" s="81">
        <f t="shared" si="1"/>
        <v>10000000</v>
      </c>
      <c r="H15" s="81">
        <f t="shared" si="1"/>
        <v>6500000</v>
      </c>
      <c r="I15" s="81">
        <f t="shared" si="1"/>
        <v>29500000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SUM('WTP #3 Upgrade'!$D18:$H18)</f>
        <v>0</v>
      </c>
    </row>
    <row r="19" spans="1:9" hidden="1" x14ac:dyDescent="0.25">
      <c r="B19" s="90" t="s">
        <v>49</v>
      </c>
      <c r="C19" s="90"/>
      <c r="D19" s="92">
        <v>0</v>
      </c>
      <c r="E19" s="92">
        <v>0</v>
      </c>
      <c r="F19" s="92">
        <v>0</v>
      </c>
      <c r="G19" s="92">
        <v>0</v>
      </c>
      <c r="H19" s="92">
        <v>0</v>
      </c>
      <c r="I19" s="92">
        <f>SUM('WTP #3 Upgrade'!$D19:$H19)</f>
        <v>0</v>
      </c>
    </row>
    <row r="20" spans="1:9" x14ac:dyDescent="0.25">
      <c r="B20" s="78" t="s">
        <v>73</v>
      </c>
      <c r="C20" s="78"/>
      <c r="D20" s="93">
        <v>0</v>
      </c>
      <c r="E20" s="93"/>
      <c r="F20" s="93"/>
      <c r="G20" s="93"/>
      <c r="H20" s="93">
        <v>200000</v>
      </c>
      <c r="I20" s="93">
        <f>SUM('WTP #3 Upgrade'!$D20:$H20)</f>
        <v>200000</v>
      </c>
    </row>
    <row r="21" spans="1:9" x14ac:dyDescent="0.25">
      <c r="B21" s="76" t="s">
        <v>51</v>
      </c>
      <c r="C21" s="76"/>
      <c r="D21" s="94">
        <f>SUBTOTAL(109,'WTP #3 Upgrade'!$D$18:$D$20)</f>
        <v>0</v>
      </c>
      <c r="E21" s="94">
        <f>SUBTOTAL(109,'WTP #3 Upgrade'!$E$18:$E$20)</f>
        <v>0</v>
      </c>
      <c r="F21" s="94">
        <f>SUBTOTAL(109,'WTP #3 Upgrade'!$F$18:$F$20)</f>
        <v>0</v>
      </c>
      <c r="G21" s="94">
        <f>SUBTOTAL(109,'WTP #3 Upgrade'!$G$18:$G$20)</f>
        <v>0</v>
      </c>
      <c r="H21" s="94">
        <f>SUBTOTAL(109,'WTP #3 Upgrade'!$H$18:$H$20)</f>
        <v>200000</v>
      </c>
      <c r="I21" s="94">
        <f>SUBTOTAL(109,'WTP #3 Upgrade'!$I$18:$I$20)</f>
        <v>200000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'WTP #3 Upgrade'!$I$10</f>
        <v>29500000</v>
      </c>
      <c r="C24" s="152"/>
      <c r="D24" s="188"/>
      <c r="E24" s="155" t="s">
        <v>85</v>
      </c>
      <c r="F24" s="156"/>
      <c r="G24" s="156"/>
      <c r="H24" s="156"/>
      <c r="I24" s="157"/>
    </row>
    <row r="25" spans="1:9" ht="13.15" customHeight="1" thickBot="1" x14ac:dyDescent="0.3">
      <c r="B25" s="153"/>
      <c r="C25" s="154"/>
      <c r="D25" s="189"/>
      <c r="E25" s="158"/>
      <c r="F25" s="159"/>
      <c r="G25" s="159"/>
      <c r="H25" s="159"/>
      <c r="I25" s="160"/>
    </row>
    <row r="26" spans="1:9" ht="15.75" thickBot="1" x14ac:dyDescent="0.3">
      <c r="B26" s="163" t="s">
        <v>54</v>
      </c>
      <c r="C26" s="164"/>
      <c r="D26" s="165"/>
      <c r="E26" s="158"/>
      <c r="F26" s="159"/>
      <c r="G26" s="159"/>
      <c r="H26" s="159"/>
      <c r="I26" s="160"/>
    </row>
    <row r="27" spans="1:9" x14ac:dyDescent="0.25">
      <c r="B27" s="95" t="s">
        <v>55</v>
      </c>
      <c r="C27" s="166" t="s">
        <v>56</v>
      </c>
      <c r="D27" s="167"/>
      <c r="E27" s="158"/>
      <c r="F27" s="159"/>
      <c r="G27" s="159"/>
      <c r="H27" s="159"/>
      <c r="I27" s="160"/>
    </row>
    <row r="28" spans="1:9" x14ac:dyDescent="0.25">
      <c r="B28" s="96" t="s">
        <v>57</v>
      </c>
      <c r="C28" s="126" t="s">
        <v>58</v>
      </c>
      <c r="D28" s="127"/>
      <c r="E28" s="158"/>
      <c r="F28" s="159"/>
      <c r="G28" s="159"/>
      <c r="H28" s="159"/>
      <c r="I28" s="160"/>
    </row>
    <row r="29" spans="1:9" x14ac:dyDescent="0.25">
      <c r="B29" s="97" t="s">
        <v>59</v>
      </c>
      <c r="C29" s="126" t="s">
        <v>60</v>
      </c>
      <c r="D29" s="127"/>
      <c r="E29" s="158"/>
      <c r="F29" s="159"/>
      <c r="G29" s="159"/>
      <c r="H29" s="159"/>
      <c r="I29" s="160"/>
    </row>
    <row r="30" spans="1:9" x14ac:dyDescent="0.25">
      <c r="A30" s="82"/>
      <c r="B30" s="96" t="s">
        <v>61</v>
      </c>
      <c r="C30" s="126" t="s">
        <v>62</v>
      </c>
      <c r="D30" s="127"/>
      <c r="E30" s="190"/>
      <c r="F30" s="191"/>
      <c r="G30" s="191"/>
      <c r="H30" s="191"/>
      <c r="I30" s="192"/>
    </row>
    <row r="31" spans="1:9" ht="15.75" thickBot="1" x14ac:dyDescent="0.3">
      <c r="B31" s="128" t="s">
        <v>63</v>
      </c>
      <c r="C31" s="129"/>
      <c r="D31" s="130"/>
      <c r="E31" s="193"/>
      <c r="F31" s="161"/>
      <c r="G31" s="161"/>
      <c r="H31" s="161"/>
      <c r="I31" s="162"/>
    </row>
    <row r="32" spans="1:9" ht="15" customHeight="1" x14ac:dyDescent="0.25">
      <c r="B32" s="131" t="s">
        <v>84</v>
      </c>
      <c r="C32" s="132"/>
      <c r="D32" s="133"/>
      <c r="E32" s="98"/>
      <c r="F32" s="98"/>
      <c r="G32" s="98"/>
      <c r="H32" s="98"/>
      <c r="I32" s="98"/>
    </row>
    <row r="33" spans="1:9" x14ac:dyDescent="0.25">
      <c r="B33" s="134"/>
      <c r="C33" s="135"/>
      <c r="D33" s="136"/>
      <c r="E33" s="98"/>
      <c r="F33" s="98"/>
      <c r="G33" s="98"/>
      <c r="H33" s="98"/>
      <c r="I33" s="98"/>
    </row>
    <row r="34" spans="1:9" x14ac:dyDescent="0.25">
      <c r="B34" s="134"/>
      <c r="C34" s="135"/>
      <c r="D34" s="136"/>
      <c r="E34" s="100"/>
      <c r="F34" s="100"/>
      <c r="G34" s="100"/>
      <c r="H34" s="100"/>
      <c r="I34" s="100"/>
    </row>
    <row r="35" spans="1:9" x14ac:dyDescent="0.25">
      <c r="B35" s="134"/>
      <c r="C35" s="135"/>
      <c r="D35" s="136"/>
      <c r="E35" s="100"/>
      <c r="F35" s="100"/>
      <c r="G35" s="100"/>
      <c r="H35" s="100"/>
      <c r="I35" s="100"/>
    </row>
    <row r="36" spans="1:9" x14ac:dyDescent="0.25">
      <c r="B36" s="134"/>
      <c r="C36" s="135"/>
      <c r="D36" s="136"/>
      <c r="E36" s="100"/>
      <c r="F36" s="100"/>
      <c r="G36" s="100"/>
      <c r="H36" s="100"/>
      <c r="I36" s="100"/>
    </row>
    <row r="37" spans="1:9" x14ac:dyDescent="0.25">
      <c r="B37" s="134"/>
      <c r="C37" s="135"/>
      <c r="D37" s="136"/>
      <c r="E37" s="100"/>
      <c r="F37" s="100"/>
      <c r="G37" s="100"/>
      <c r="H37" s="100"/>
      <c r="I37" s="100"/>
    </row>
    <row r="38" spans="1:9" x14ac:dyDescent="0.25">
      <c r="B38" s="134"/>
      <c r="C38" s="135"/>
      <c r="D38" s="136"/>
      <c r="E38" s="100"/>
      <c r="F38" s="100"/>
      <c r="G38" s="100"/>
      <c r="H38" s="100"/>
      <c r="I38" s="100"/>
    </row>
    <row r="39" spans="1:9" x14ac:dyDescent="0.25">
      <c r="B39" s="134"/>
      <c r="C39" s="135"/>
      <c r="D39" s="136"/>
      <c r="E39" s="100"/>
      <c r="F39" s="100"/>
      <c r="G39" s="100"/>
      <c r="H39" s="100"/>
      <c r="I39" s="100"/>
    </row>
    <row r="40" spans="1:9" x14ac:dyDescent="0.25">
      <c r="A40" s="82"/>
      <c r="B40" s="137"/>
      <c r="C40" s="138"/>
      <c r="D40" s="139"/>
      <c r="E40" s="101"/>
      <c r="F40" s="101"/>
      <c r="G40" s="101"/>
      <c r="H40" s="101"/>
      <c r="I40" s="101"/>
    </row>
    <row r="41" spans="1:9" x14ac:dyDescent="0.25">
      <c r="B41" s="134"/>
      <c r="C41" s="135"/>
      <c r="D41" s="136"/>
      <c r="E41" s="100"/>
      <c r="F41" s="100"/>
      <c r="G41" s="100"/>
      <c r="H41" s="100"/>
      <c r="I41" s="100"/>
    </row>
    <row r="42" spans="1:9" x14ac:dyDescent="0.25">
      <c r="B42" s="134"/>
      <c r="C42" s="135"/>
      <c r="D42" s="136"/>
      <c r="E42" s="100"/>
      <c r="F42" s="100"/>
      <c r="G42" s="100"/>
      <c r="H42" s="100"/>
      <c r="I42" s="100"/>
    </row>
    <row r="43" spans="1:9" x14ac:dyDescent="0.25">
      <c r="B43" s="134"/>
      <c r="C43" s="135"/>
      <c r="D43" s="136"/>
      <c r="E43" s="100"/>
      <c r="F43" s="100"/>
      <c r="G43" s="100"/>
      <c r="H43" s="100"/>
      <c r="I43" s="100"/>
    </row>
    <row r="44" spans="1:9" x14ac:dyDescent="0.25">
      <c r="B44" s="134"/>
      <c r="C44" s="135"/>
      <c r="D44" s="136"/>
      <c r="E44" s="100"/>
      <c r="F44" s="100"/>
      <c r="G44" s="100"/>
      <c r="H44" s="100"/>
      <c r="I44" s="100"/>
    </row>
    <row r="45" spans="1:9" x14ac:dyDescent="0.25">
      <c r="B45" s="134"/>
      <c r="C45" s="135"/>
      <c r="D45" s="136"/>
      <c r="E45" s="100"/>
      <c r="F45" s="100"/>
      <c r="G45" s="100"/>
      <c r="H45" s="100"/>
      <c r="I45" s="100"/>
    </row>
    <row r="46" spans="1:9" ht="15.75" thickBot="1" x14ac:dyDescent="0.3">
      <c r="B46" s="140"/>
      <c r="C46" s="141"/>
      <c r="D46" s="142"/>
      <c r="E46" s="113">
        <f>'WWTP Upgrade'!E10</f>
        <v>2370000</v>
      </c>
      <c r="F46" s="113">
        <f>'WWTP Upgrade'!F10</f>
        <v>10000000</v>
      </c>
      <c r="G46" s="100"/>
      <c r="H46" s="100"/>
      <c r="I46" s="67"/>
    </row>
    <row r="47" spans="1:9" ht="15" customHeight="1" x14ac:dyDescent="0.25">
      <c r="E47" s="67"/>
      <c r="F47" s="67"/>
      <c r="G47" s="102"/>
      <c r="H47" s="67"/>
      <c r="I47" s="67"/>
    </row>
    <row r="48" spans="1:9" x14ac:dyDescent="0.25">
      <c r="B48" s="67"/>
      <c r="C48" s="67"/>
      <c r="D48" s="67"/>
      <c r="E48" s="67"/>
      <c r="F48" s="67"/>
      <c r="G48" s="67"/>
      <c r="H48" s="67"/>
      <c r="I48" s="67"/>
    </row>
    <row r="49" spans="2:9" ht="11.25" customHeight="1" x14ac:dyDescent="0.25">
      <c r="B49" s="67"/>
      <c r="C49" s="67"/>
      <c r="D49" s="67"/>
      <c r="E49" s="67"/>
      <c r="F49" s="67"/>
      <c r="G49" s="67"/>
      <c r="H49" s="67"/>
      <c r="I49" s="67"/>
    </row>
    <row r="50" spans="2:9" x14ac:dyDescent="0.25">
      <c r="B50" s="67"/>
      <c r="C50" s="67"/>
      <c r="D50" s="67"/>
      <c r="E50" s="67"/>
      <c r="F50" s="67"/>
      <c r="G50" s="67"/>
      <c r="H50" s="67"/>
      <c r="I50" s="67"/>
    </row>
    <row r="51" spans="2:9" x14ac:dyDescent="0.25">
      <c r="B51" s="67"/>
      <c r="C51" s="67"/>
      <c r="D51" s="67"/>
      <c r="E51" s="67"/>
      <c r="F51" s="67"/>
      <c r="G51" s="67"/>
      <c r="H51" s="67"/>
      <c r="I51" s="67"/>
    </row>
    <row r="52" spans="2:9" x14ac:dyDescent="0.25">
      <c r="B52" s="67"/>
      <c r="C52" s="67"/>
      <c r="D52" s="67"/>
      <c r="E52" s="67"/>
      <c r="F52" s="67"/>
      <c r="G52" s="67"/>
      <c r="H52" s="67"/>
      <c r="I52" s="67"/>
    </row>
    <row r="53" spans="2:9" x14ac:dyDescent="0.25">
      <c r="B53" s="67"/>
      <c r="C53" s="67"/>
      <c r="D53" s="67"/>
      <c r="E53" s="67"/>
      <c r="F53" s="67"/>
      <c r="G53" s="67"/>
      <c r="H53" s="67"/>
      <c r="I53" s="67"/>
    </row>
    <row r="54" spans="2:9" x14ac:dyDescent="0.25">
      <c r="B54" s="67"/>
      <c r="C54" s="67"/>
      <c r="D54" s="67"/>
      <c r="E54" s="67"/>
      <c r="F54" s="67"/>
      <c r="G54" s="67"/>
      <c r="H54" s="67"/>
      <c r="I54" s="67"/>
    </row>
    <row r="55" spans="2:9" x14ac:dyDescent="0.25">
      <c r="B55" s="67"/>
      <c r="C55" s="67"/>
      <c r="D55" s="67">
        <v>3000000</v>
      </c>
      <c r="E55" s="67"/>
      <c r="F55" s="67"/>
      <c r="G55" s="67"/>
      <c r="H55" s="67"/>
      <c r="I55" s="67"/>
    </row>
    <row r="56" spans="2:9" x14ac:dyDescent="0.25">
      <c r="B56" s="67"/>
      <c r="C56" s="67"/>
      <c r="D56" s="67">
        <v>65000</v>
      </c>
      <c r="E56" s="67"/>
      <c r="F56" s="67"/>
      <c r="G56" s="67"/>
      <c r="H56" s="67"/>
      <c r="I56" s="67"/>
    </row>
    <row r="57" spans="2:9" x14ac:dyDescent="0.25">
      <c r="B57" s="67"/>
      <c r="C57" s="67"/>
      <c r="D57" s="67"/>
      <c r="E57" s="67"/>
      <c r="F57" s="67"/>
      <c r="G57" s="67"/>
      <c r="H57" s="67"/>
      <c r="I57" s="67"/>
    </row>
    <row r="58" spans="2:9" x14ac:dyDescent="0.25">
      <c r="B58" s="67"/>
      <c r="C58" s="67"/>
      <c r="D58" s="67"/>
      <c r="E58" s="67"/>
      <c r="F58" s="67"/>
      <c r="G58" s="67"/>
      <c r="H58" s="67"/>
      <c r="I58" s="67"/>
    </row>
    <row r="59" spans="2:9" x14ac:dyDescent="0.25">
      <c r="B59" s="67"/>
      <c r="C59" s="67"/>
      <c r="D59" s="67"/>
      <c r="E59" s="67"/>
      <c r="F59" s="67"/>
      <c r="G59" s="67"/>
      <c r="H59" s="67"/>
      <c r="I59" s="67"/>
    </row>
    <row r="60" spans="2:9" x14ac:dyDescent="0.25">
      <c r="B60" s="67"/>
      <c r="C60" s="67"/>
      <c r="D60" s="67"/>
      <c r="E60" s="67"/>
      <c r="F60" s="67"/>
      <c r="G60" s="67"/>
      <c r="H60" s="67"/>
      <c r="I60" s="67"/>
    </row>
    <row r="61" spans="2:9" ht="15" customHeight="1" x14ac:dyDescent="0.25">
      <c r="D61">
        <v>6542000</v>
      </c>
      <c r="E61" s="105">
        <f>'Effluent Ponds'!E10</f>
        <v>4135000</v>
      </c>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65000</v>
      </c>
      <c r="E72">
        <f>E56+E47</f>
        <v>0</v>
      </c>
      <c r="F72">
        <f t="shared" ref="F72" si="2">F47+F56</f>
        <v>0</v>
      </c>
      <c r="G72">
        <v>0</v>
      </c>
    </row>
    <row r="74" spans="4:8" x14ac:dyDescent="0.25">
      <c r="D74">
        <v>15100000</v>
      </c>
      <c r="E74">
        <v>36600000</v>
      </c>
      <c r="F74">
        <v>16500000</v>
      </c>
    </row>
  </sheetData>
  <sheetProtection algorithmName="SHA-512" hashValue="8d6K3CbpJ3HDXaPkJRjfpym/iKMyCsDUI+WR7DFTbTYiNPH2zoAF8ZVztqFZi+IzYD3Fu5Km1rYn68TllnDE5w==" saltValue="An7v43IQQdlFkzJslwOUqA=="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6FE1-5B21-4BCF-BD25-9E72DC1013CF}">
  <sheetPr>
    <tabColor rgb="FF0000CC"/>
    <pageSetUpPr fitToPage="1"/>
  </sheetPr>
  <dimension ref="A1:I74"/>
  <sheetViews>
    <sheetView showGridLines="0" zoomScaleNormal="100" zoomScaleSheetLayoutView="100"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1.7109375" customWidth="1"/>
    <col min="6" max="6" width="12.7109375" customWidth="1"/>
    <col min="7"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76</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77</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c r="E8" s="77">
        <v>150000</v>
      </c>
      <c r="F8" s="77">
        <v>0</v>
      </c>
      <c r="G8" s="77">
        <v>0</v>
      </c>
      <c r="H8" s="77">
        <v>0</v>
      </c>
      <c r="I8" s="77">
        <f>SUM('New Talon Hydro Tank'!$D8:$H8)</f>
        <v>150000</v>
      </c>
    </row>
    <row r="9" spans="1:9" x14ac:dyDescent="0.25">
      <c r="B9" s="78" t="s">
        <v>43</v>
      </c>
      <c r="C9" s="78"/>
      <c r="D9" s="79">
        <v>0</v>
      </c>
      <c r="E9" s="79"/>
      <c r="F9" s="79">
        <v>1450000</v>
      </c>
      <c r="G9" s="79">
        <v>0</v>
      </c>
      <c r="H9" s="79">
        <v>0</v>
      </c>
      <c r="I9" s="79">
        <f>SUM('New Talon Hydro Tank'!$D9:$H9)</f>
        <v>1450000</v>
      </c>
    </row>
    <row r="10" spans="1:9" x14ac:dyDescent="0.25">
      <c r="B10" s="80" t="s">
        <v>44</v>
      </c>
      <c r="C10" s="80"/>
      <c r="D10" s="81">
        <f>SUM(D8:D9)</f>
        <v>0</v>
      </c>
      <c r="E10" s="81">
        <f>SUM(E8:E9)</f>
        <v>150000</v>
      </c>
      <c r="F10" s="81">
        <f t="shared" ref="F10:I10" si="0">SUM(F8:F9)</f>
        <v>1450000</v>
      </c>
      <c r="G10" s="81">
        <f t="shared" si="0"/>
        <v>0</v>
      </c>
      <c r="H10" s="81">
        <f t="shared" si="0"/>
        <v>0</v>
      </c>
      <c r="I10" s="81">
        <f t="shared" si="0"/>
        <v>1600000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32</v>
      </c>
      <c r="C13" s="76"/>
      <c r="D13" s="77"/>
      <c r="E13" s="77">
        <f>E10</f>
        <v>150000</v>
      </c>
      <c r="F13" s="77">
        <v>0</v>
      </c>
      <c r="G13" s="77">
        <f t="shared" ref="G13:H14" si="1">G10</f>
        <v>0</v>
      </c>
      <c r="H13" s="77">
        <f t="shared" si="1"/>
        <v>0</v>
      </c>
      <c r="I13" s="77">
        <f>SUM(D13:H13)</f>
        <v>150000</v>
      </c>
    </row>
    <row r="14" spans="1:9" x14ac:dyDescent="0.25">
      <c r="B14" s="78" t="s">
        <v>35</v>
      </c>
      <c r="C14" s="78"/>
      <c r="D14" s="79">
        <f>D11</f>
        <v>0</v>
      </c>
      <c r="E14" s="79"/>
      <c r="F14" s="79">
        <f>F10</f>
        <v>1450000</v>
      </c>
      <c r="G14" s="79">
        <f t="shared" si="1"/>
        <v>0</v>
      </c>
      <c r="H14" s="79">
        <f t="shared" si="1"/>
        <v>0</v>
      </c>
      <c r="I14" s="79">
        <f>SUM('New Talon Hydro Tank'!$D14:$H14)</f>
        <v>1450000</v>
      </c>
    </row>
    <row r="15" spans="1:9" x14ac:dyDescent="0.25">
      <c r="B15" s="80" t="s">
        <v>46</v>
      </c>
      <c r="C15" s="80"/>
      <c r="D15" s="81">
        <f t="shared" ref="D15:I15" si="2">SUM(D13:D14)</f>
        <v>0</v>
      </c>
      <c r="E15" s="81">
        <f t="shared" si="2"/>
        <v>150000</v>
      </c>
      <c r="F15" s="81">
        <f t="shared" si="2"/>
        <v>1450000</v>
      </c>
      <c r="G15" s="81">
        <f t="shared" si="2"/>
        <v>0</v>
      </c>
      <c r="H15" s="81">
        <f t="shared" si="2"/>
        <v>0</v>
      </c>
      <c r="I15" s="81">
        <f t="shared" si="2"/>
        <v>1600000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SUM('New Talon Hydro Tank'!$D18:$H18)</f>
        <v>0</v>
      </c>
    </row>
    <row r="19" spans="1:9" hidden="1" x14ac:dyDescent="0.25">
      <c r="B19" s="90" t="s">
        <v>49</v>
      </c>
      <c r="C19" s="90"/>
      <c r="D19" s="92">
        <v>0</v>
      </c>
      <c r="E19" s="92">
        <v>0</v>
      </c>
      <c r="F19" s="92">
        <v>0</v>
      </c>
      <c r="G19" s="92">
        <v>0</v>
      </c>
      <c r="H19" s="92">
        <v>0</v>
      </c>
      <c r="I19" s="92">
        <f>SUM('New Talon Hydro Tank'!$D19:$H19)</f>
        <v>0</v>
      </c>
    </row>
    <row r="20" spans="1:9" x14ac:dyDescent="0.25">
      <c r="B20" s="78" t="s">
        <v>73</v>
      </c>
      <c r="C20" s="78"/>
      <c r="D20" s="93">
        <v>0</v>
      </c>
      <c r="E20" s="93"/>
      <c r="F20" s="93"/>
      <c r="G20" s="93">
        <f>'PK-1 Sunset Park Driveway'!G11</f>
        <v>0</v>
      </c>
      <c r="H20" s="93">
        <f>'PK-1 Sunset Park Driveway'!H11</f>
        <v>0</v>
      </c>
      <c r="I20" s="93">
        <f>SUM('New Talon Hydro Tank'!$D20:$H20)</f>
        <v>0</v>
      </c>
    </row>
    <row r="21" spans="1:9" x14ac:dyDescent="0.25">
      <c r="B21" s="76" t="s">
        <v>51</v>
      </c>
      <c r="C21" s="76"/>
      <c r="D21" s="94">
        <f>SUBTOTAL(109,'New Talon Hydro Tank'!$D$18:$D$20)</f>
        <v>0</v>
      </c>
      <c r="E21" s="94">
        <f>SUBTOTAL(109,'New Talon Hydro Tank'!$E$18:$E$20)</f>
        <v>0</v>
      </c>
      <c r="F21" s="94">
        <f>SUBTOTAL(109,'New Talon Hydro Tank'!$F$18:$F$20)</f>
        <v>0</v>
      </c>
      <c r="G21" s="94">
        <f>SUBTOTAL(109,'New Talon Hydro Tank'!$G$18:$G$20)</f>
        <v>0</v>
      </c>
      <c r="H21" s="94">
        <f>SUBTOTAL(109,'New Talon Hydro Tank'!$H$18:$H$20)</f>
        <v>0</v>
      </c>
      <c r="I21" s="94">
        <f>SUBTOTAL(109,'New Talon Hydro Tank'!$I$18:$I$20)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'New Talon Hydro Tank'!$I$10</f>
        <v>1600000</v>
      </c>
      <c r="C24" s="152"/>
      <c r="D24" s="188"/>
      <c r="E24" s="155"/>
      <c r="F24" s="156"/>
      <c r="G24" s="156"/>
      <c r="H24" s="156"/>
      <c r="I24" s="157"/>
    </row>
    <row r="25" spans="1:9" ht="13.15" customHeight="1" thickBot="1" x14ac:dyDescent="0.3">
      <c r="B25" s="153"/>
      <c r="C25" s="154"/>
      <c r="D25" s="189"/>
      <c r="E25" s="158"/>
      <c r="F25" s="159"/>
      <c r="G25" s="159"/>
      <c r="H25" s="159"/>
      <c r="I25" s="160"/>
    </row>
    <row r="26" spans="1:9" ht="15.75" thickBot="1" x14ac:dyDescent="0.3">
      <c r="B26" s="163" t="s">
        <v>54</v>
      </c>
      <c r="C26" s="164"/>
      <c r="D26" s="165"/>
      <c r="E26" s="158"/>
      <c r="F26" s="159"/>
      <c r="G26" s="159"/>
      <c r="H26" s="159"/>
      <c r="I26" s="160"/>
    </row>
    <row r="27" spans="1:9" x14ac:dyDescent="0.25">
      <c r="B27" s="95" t="s">
        <v>55</v>
      </c>
      <c r="C27" s="166" t="s">
        <v>56</v>
      </c>
      <c r="D27" s="167"/>
      <c r="E27" s="158"/>
      <c r="F27" s="159"/>
      <c r="G27" s="159"/>
      <c r="H27" s="159"/>
      <c r="I27" s="160"/>
    </row>
    <row r="28" spans="1:9" x14ac:dyDescent="0.25">
      <c r="B28" s="96" t="s">
        <v>57</v>
      </c>
      <c r="C28" s="126" t="s">
        <v>58</v>
      </c>
      <c r="D28" s="127"/>
      <c r="E28" s="158"/>
      <c r="F28" s="159"/>
      <c r="G28" s="159"/>
      <c r="H28" s="159"/>
      <c r="I28" s="160"/>
    </row>
    <row r="29" spans="1:9" x14ac:dyDescent="0.25">
      <c r="B29" s="97" t="s">
        <v>59</v>
      </c>
      <c r="C29" s="126" t="s">
        <v>60</v>
      </c>
      <c r="D29" s="127"/>
      <c r="E29" s="158"/>
      <c r="F29" s="159"/>
      <c r="G29" s="159"/>
      <c r="H29" s="159"/>
      <c r="I29" s="160"/>
    </row>
    <row r="30" spans="1:9" x14ac:dyDescent="0.25">
      <c r="A30" s="82"/>
      <c r="B30" s="96" t="s">
        <v>61</v>
      </c>
      <c r="C30" s="126" t="s">
        <v>62</v>
      </c>
      <c r="D30" s="127"/>
      <c r="E30" s="190"/>
      <c r="F30" s="191"/>
      <c r="G30" s="191"/>
      <c r="H30" s="191"/>
      <c r="I30" s="192"/>
    </row>
    <row r="31" spans="1:9" ht="15.75" thickBot="1" x14ac:dyDescent="0.3">
      <c r="B31" s="128" t="s">
        <v>63</v>
      </c>
      <c r="C31" s="129"/>
      <c r="D31" s="130"/>
      <c r="E31" s="193"/>
      <c r="F31" s="161"/>
      <c r="G31" s="161"/>
      <c r="H31" s="161"/>
      <c r="I31" s="162"/>
    </row>
    <row r="32" spans="1:9" ht="15" customHeight="1" x14ac:dyDescent="0.25">
      <c r="B32" s="131" t="s">
        <v>86</v>
      </c>
      <c r="C32" s="132"/>
      <c r="D32" s="133"/>
      <c r="E32" s="98"/>
      <c r="F32" s="98"/>
      <c r="G32" s="98"/>
      <c r="H32" s="98"/>
      <c r="I32" s="98"/>
    </row>
    <row r="33" spans="1:9" x14ac:dyDescent="0.25">
      <c r="B33" s="134"/>
      <c r="C33" s="135"/>
      <c r="D33" s="136"/>
      <c r="E33" s="98"/>
      <c r="F33" s="98"/>
      <c r="G33" s="98"/>
      <c r="H33" s="98"/>
      <c r="I33" s="98"/>
    </row>
    <row r="34" spans="1:9" x14ac:dyDescent="0.25">
      <c r="B34" s="134"/>
      <c r="C34" s="135"/>
      <c r="D34" s="136"/>
      <c r="E34" s="100"/>
      <c r="F34" s="100"/>
      <c r="G34" s="100"/>
      <c r="H34" s="100"/>
      <c r="I34" s="100"/>
    </row>
    <row r="35" spans="1:9" x14ac:dyDescent="0.25">
      <c r="B35" s="134"/>
      <c r="C35" s="135"/>
      <c r="D35" s="136"/>
      <c r="E35" s="100"/>
      <c r="F35" s="100"/>
      <c r="G35" s="100"/>
      <c r="H35" s="100"/>
      <c r="I35" s="100"/>
    </row>
    <row r="36" spans="1:9" x14ac:dyDescent="0.25">
      <c r="B36" s="134"/>
      <c r="C36" s="135"/>
      <c r="D36" s="136"/>
      <c r="E36" s="100"/>
      <c r="F36" s="100"/>
      <c r="G36" s="100"/>
      <c r="H36" s="100"/>
      <c r="I36" s="100"/>
    </row>
    <row r="37" spans="1:9" x14ac:dyDescent="0.25">
      <c r="B37" s="134"/>
      <c r="C37" s="135"/>
      <c r="D37" s="136"/>
      <c r="E37" s="100"/>
      <c r="F37" s="100"/>
      <c r="G37" s="100"/>
      <c r="H37" s="100"/>
      <c r="I37" s="100"/>
    </row>
    <row r="38" spans="1:9" x14ac:dyDescent="0.25">
      <c r="B38" s="134"/>
      <c r="C38" s="135"/>
      <c r="D38" s="136"/>
      <c r="E38" s="100"/>
      <c r="F38" s="100"/>
      <c r="G38" s="100"/>
      <c r="H38" s="100"/>
      <c r="I38" s="100"/>
    </row>
    <row r="39" spans="1:9" x14ac:dyDescent="0.25">
      <c r="B39" s="134"/>
      <c r="C39" s="135"/>
      <c r="D39" s="136"/>
      <c r="E39" s="100"/>
      <c r="F39" s="100"/>
      <c r="G39" s="100"/>
      <c r="H39" s="100"/>
      <c r="I39" s="100"/>
    </row>
    <row r="40" spans="1:9" x14ac:dyDescent="0.25">
      <c r="A40" s="82"/>
      <c r="B40" s="137"/>
      <c r="C40" s="138"/>
      <c r="D40" s="139"/>
      <c r="E40" s="101"/>
      <c r="F40" s="101"/>
      <c r="G40" s="101"/>
      <c r="H40" s="101"/>
      <c r="I40" s="101"/>
    </row>
    <row r="41" spans="1:9" x14ac:dyDescent="0.25">
      <c r="B41" s="134"/>
      <c r="C41" s="135"/>
      <c r="D41" s="136"/>
      <c r="E41" s="100"/>
      <c r="F41" s="100"/>
      <c r="G41" s="100"/>
      <c r="H41" s="100"/>
      <c r="I41" s="100"/>
    </row>
    <row r="42" spans="1:9" x14ac:dyDescent="0.25">
      <c r="B42" s="134"/>
      <c r="C42" s="135"/>
      <c r="D42" s="136"/>
      <c r="E42" s="100"/>
      <c r="F42" s="100"/>
      <c r="G42" s="100"/>
      <c r="H42" s="100"/>
      <c r="I42" s="100"/>
    </row>
    <row r="43" spans="1:9" x14ac:dyDescent="0.25">
      <c r="B43" s="134"/>
      <c r="C43" s="135"/>
      <c r="D43" s="136"/>
      <c r="E43" s="100"/>
      <c r="F43" s="100"/>
      <c r="G43" s="100"/>
      <c r="H43" s="100"/>
      <c r="I43" s="100"/>
    </row>
    <row r="44" spans="1:9" x14ac:dyDescent="0.25">
      <c r="B44" s="134"/>
      <c r="C44" s="135"/>
      <c r="D44" s="136"/>
      <c r="E44" s="100"/>
      <c r="F44" s="100"/>
      <c r="G44" s="100"/>
      <c r="H44" s="100"/>
      <c r="I44" s="100"/>
    </row>
    <row r="45" spans="1:9" x14ac:dyDescent="0.25">
      <c r="B45" s="134"/>
      <c r="C45" s="135"/>
      <c r="D45" s="136"/>
      <c r="E45" s="100"/>
      <c r="F45" s="100"/>
      <c r="G45" s="100"/>
      <c r="H45" s="100"/>
      <c r="I45" s="100"/>
    </row>
    <row r="46" spans="1:9" ht="15.75" thickBot="1" x14ac:dyDescent="0.3">
      <c r="B46" s="140"/>
      <c r="C46" s="141"/>
      <c r="D46" s="142"/>
      <c r="E46" s="113">
        <f>'WWTP Upgrade'!E10</f>
        <v>2370000</v>
      </c>
      <c r="F46" s="113">
        <f>'WWTP Upgrade'!F10</f>
        <v>10000000</v>
      </c>
      <c r="G46" s="100"/>
      <c r="H46" s="100"/>
      <c r="I46" s="67"/>
    </row>
    <row r="47" spans="1:9" ht="15" customHeight="1" x14ac:dyDescent="0.25">
      <c r="E47" s="67"/>
      <c r="F47" s="67"/>
      <c r="G47" s="102"/>
      <c r="H47" s="67"/>
      <c r="I47" s="67"/>
    </row>
    <row r="48" spans="1:9" x14ac:dyDescent="0.25">
      <c r="B48" s="67"/>
      <c r="C48" s="67"/>
      <c r="D48" s="67"/>
      <c r="E48" s="67"/>
      <c r="F48" s="67"/>
      <c r="G48" s="67"/>
      <c r="H48" s="67"/>
      <c r="I48" s="67"/>
    </row>
    <row r="49" spans="2:9" ht="11.25" customHeight="1" x14ac:dyDescent="0.25">
      <c r="B49" s="67"/>
      <c r="C49" s="67"/>
      <c r="D49" s="67"/>
      <c r="E49" s="67"/>
      <c r="F49" s="67"/>
      <c r="G49" s="67"/>
      <c r="H49" s="67"/>
      <c r="I49" s="67"/>
    </row>
    <row r="50" spans="2:9" x14ac:dyDescent="0.25">
      <c r="B50" s="67"/>
      <c r="C50" s="67"/>
      <c r="D50" s="67"/>
      <c r="E50" s="67"/>
      <c r="F50" s="67"/>
      <c r="G50" s="67"/>
      <c r="H50" s="67"/>
      <c r="I50" s="67"/>
    </row>
    <row r="51" spans="2:9" x14ac:dyDescent="0.25">
      <c r="B51" s="67"/>
      <c r="C51" s="67"/>
      <c r="D51" s="67"/>
      <c r="E51" s="67"/>
      <c r="F51" s="67"/>
      <c r="G51" s="67"/>
      <c r="H51" s="67"/>
      <c r="I51" s="67"/>
    </row>
    <row r="52" spans="2:9" x14ac:dyDescent="0.25">
      <c r="B52" s="67"/>
      <c r="C52" s="67"/>
      <c r="D52" s="67"/>
      <c r="E52" s="67"/>
      <c r="F52" s="67"/>
      <c r="G52" s="67"/>
      <c r="H52" s="67"/>
      <c r="I52" s="67"/>
    </row>
    <row r="53" spans="2:9" x14ac:dyDescent="0.25">
      <c r="B53" s="67"/>
      <c r="C53" s="67"/>
      <c r="D53" s="67"/>
      <c r="E53" s="67"/>
      <c r="F53" s="67"/>
      <c r="G53" s="67"/>
      <c r="H53" s="67"/>
      <c r="I53" s="67"/>
    </row>
    <row r="54" spans="2:9" x14ac:dyDescent="0.25">
      <c r="B54" s="67"/>
      <c r="C54" s="67"/>
      <c r="D54" s="67"/>
      <c r="E54" s="67"/>
      <c r="F54" s="67"/>
      <c r="G54" s="67"/>
      <c r="H54" s="67"/>
      <c r="I54" s="67"/>
    </row>
    <row r="55" spans="2:9" x14ac:dyDescent="0.25">
      <c r="B55" s="67"/>
      <c r="C55" s="67"/>
      <c r="D55" s="67">
        <v>3000000</v>
      </c>
      <c r="E55" s="67"/>
      <c r="F55" s="67"/>
      <c r="G55" s="67"/>
      <c r="H55" s="67"/>
      <c r="I55" s="67"/>
    </row>
    <row r="56" spans="2:9" x14ac:dyDescent="0.25">
      <c r="B56" s="67"/>
      <c r="C56" s="67"/>
      <c r="D56" s="67">
        <v>65000</v>
      </c>
      <c r="E56" s="67"/>
      <c r="F56" s="67"/>
      <c r="G56" s="67"/>
      <c r="H56" s="67"/>
      <c r="I56" s="67"/>
    </row>
    <row r="57" spans="2:9" x14ac:dyDescent="0.25">
      <c r="B57" s="67"/>
      <c r="C57" s="67"/>
      <c r="D57" s="67"/>
      <c r="E57" s="67"/>
      <c r="F57" s="67"/>
      <c r="G57" s="67"/>
      <c r="H57" s="67"/>
      <c r="I57" s="67"/>
    </row>
    <row r="58" spans="2:9" x14ac:dyDescent="0.25">
      <c r="B58" s="67"/>
      <c r="C58" s="67"/>
      <c r="D58" s="67"/>
      <c r="E58" s="67"/>
      <c r="F58" s="67"/>
      <c r="G58" s="67"/>
      <c r="H58" s="67"/>
      <c r="I58" s="67"/>
    </row>
    <row r="59" spans="2:9" x14ac:dyDescent="0.25">
      <c r="B59" s="67"/>
      <c r="C59" s="67"/>
      <c r="D59" s="67"/>
      <c r="E59" s="67"/>
      <c r="F59" s="67"/>
      <c r="G59" s="67"/>
      <c r="H59" s="67"/>
      <c r="I59" s="67"/>
    </row>
    <row r="60" spans="2:9" x14ac:dyDescent="0.25">
      <c r="B60" s="67"/>
      <c r="C60" s="67"/>
      <c r="D60" s="67"/>
      <c r="E60" s="67"/>
      <c r="F60" s="67"/>
      <c r="G60" s="67"/>
      <c r="H60" s="67"/>
      <c r="I60" s="67"/>
    </row>
    <row r="61" spans="2:9" ht="15" customHeight="1" x14ac:dyDescent="0.25">
      <c r="D61">
        <v>6542000</v>
      </c>
      <c r="E61" s="105">
        <f>'Effluent Ponds'!E10</f>
        <v>4135000</v>
      </c>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65000</v>
      </c>
      <c r="E72">
        <f>E56+E47</f>
        <v>0</v>
      </c>
      <c r="F72">
        <f t="shared" ref="F72" si="3">F47+F56</f>
        <v>0</v>
      </c>
      <c r="G72">
        <v>0</v>
      </c>
    </row>
    <row r="74" spans="4:8" x14ac:dyDescent="0.25">
      <c r="D74">
        <v>15100000</v>
      </c>
      <c r="E74">
        <v>36600000</v>
      </c>
      <c r="F74">
        <v>16500000</v>
      </c>
    </row>
  </sheetData>
  <sheetProtection algorithmName="SHA-512" hashValue="+NH18Jq59iNnJFQ32speTBIbkZNtJfwX+csMbHijZHKmmpFy2bkfeAoEzbK84NCIPMNY7nQNID8NK4a302yGGw==" saltValue="daZ9moENZje6xyDzahWndg=="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B1EC-8201-4CEB-940C-5F9AC70CEEA8}">
  <sheetPr>
    <tabColor rgb="FF92D050"/>
    <pageSetUpPr fitToPage="1"/>
  </sheetPr>
  <dimension ref="A1:I74"/>
  <sheetViews>
    <sheetView showGridLines="0" zoomScaleNormal="100" zoomScaleSheetLayoutView="85"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1.7109375" customWidth="1"/>
    <col min="6"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78</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79</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730000</v>
      </c>
      <c r="E8" s="77">
        <v>260000</v>
      </c>
      <c r="F8" s="77"/>
      <c r="G8" s="77">
        <v>0</v>
      </c>
      <c r="H8" s="77">
        <v>0</v>
      </c>
      <c r="I8" s="77">
        <f>SUM('Effluent Ponds'!$D8:$H8)</f>
        <v>990000</v>
      </c>
    </row>
    <row r="9" spans="1:9" x14ac:dyDescent="0.25">
      <c r="B9" s="78" t="s">
        <v>43</v>
      </c>
      <c r="C9" s="78"/>
      <c r="D9" s="79">
        <v>3125000</v>
      </c>
      <c r="E9" s="79">
        <v>3875000</v>
      </c>
      <c r="F9" s="79">
        <v>2000000</v>
      </c>
      <c r="G9" s="79"/>
      <c r="H9" s="79">
        <v>0</v>
      </c>
      <c r="I9" s="79">
        <f>SUM('Effluent Ponds'!$D9:$H9)</f>
        <v>9000000</v>
      </c>
    </row>
    <row r="10" spans="1:9" x14ac:dyDescent="0.25">
      <c r="B10" s="80" t="s">
        <v>44</v>
      </c>
      <c r="C10" s="80"/>
      <c r="D10" s="81">
        <f>SUM(D8:D9)</f>
        <v>3855000</v>
      </c>
      <c r="E10" s="81">
        <f>SUM(E8:E9)</f>
        <v>4135000</v>
      </c>
      <c r="F10" s="81">
        <f>SUM(F8:F9)</f>
        <v>2000000</v>
      </c>
      <c r="G10" s="81">
        <f>SUM(G8:G9)</f>
        <v>0</v>
      </c>
      <c r="H10" s="81">
        <f t="shared" ref="H10:I10" si="0">SUM(H8:H9)</f>
        <v>0</v>
      </c>
      <c r="I10" s="81">
        <f t="shared" si="0"/>
        <v>9990000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31</v>
      </c>
      <c r="C13" s="76"/>
      <c r="D13" s="77">
        <f>D10</f>
        <v>3855000</v>
      </c>
      <c r="E13" s="77">
        <f>E10</f>
        <v>4135000</v>
      </c>
      <c r="F13" s="77">
        <f t="shared" ref="F13:H14" si="1">F10</f>
        <v>2000000</v>
      </c>
      <c r="G13" s="77">
        <f t="shared" si="1"/>
        <v>0</v>
      </c>
      <c r="H13" s="77">
        <f t="shared" si="1"/>
        <v>0</v>
      </c>
      <c r="I13" s="77">
        <f>SUM(D13:H13)</f>
        <v>9990000</v>
      </c>
    </row>
    <row r="14" spans="1:9" x14ac:dyDescent="0.25">
      <c r="B14" s="78" t="s">
        <v>38</v>
      </c>
      <c r="C14" s="78"/>
      <c r="D14" s="79">
        <f>D11</f>
        <v>0</v>
      </c>
      <c r="E14" s="79">
        <f>E11</f>
        <v>0</v>
      </c>
      <c r="F14" s="79">
        <f t="shared" si="1"/>
        <v>0</v>
      </c>
      <c r="G14" s="79">
        <f t="shared" si="1"/>
        <v>0</v>
      </c>
      <c r="H14" s="79">
        <f t="shared" si="1"/>
        <v>0</v>
      </c>
      <c r="I14" s="79">
        <f>SUM('Effluent Ponds'!$D14:$H14)</f>
        <v>0</v>
      </c>
    </row>
    <row r="15" spans="1:9" x14ac:dyDescent="0.25">
      <c r="B15" s="80" t="s">
        <v>46</v>
      </c>
      <c r="C15" s="80"/>
      <c r="D15" s="81">
        <f t="shared" ref="D15:I15" si="2">SUM(D13:D14)</f>
        <v>3855000</v>
      </c>
      <c r="E15" s="81">
        <f t="shared" si="2"/>
        <v>4135000</v>
      </c>
      <c r="F15" s="81">
        <f t="shared" si="2"/>
        <v>2000000</v>
      </c>
      <c r="G15" s="81">
        <f t="shared" si="2"/>
        <v>0</v>
      </c>
      <c r="H15" s="81">
        <f t="shared" si="2"/>
        <v>0</v>
      </c>
      <c r="I15" s="81">
        <f t="shared" si="2"/>
        <v>9990000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SUM('Effluent Ponds'!$D18:$H18)</f>
        <v>0</v>
      </c>
    </row>
    <row r="19" spans="1:9" hidden="1" x14ac:dyDescent="0.25">
      <c r="B19" s="90" t="s">
        <v>49</v>
      </c>
      <c r="C19" s="90"/>
      <c r="D19" s="92">
        <v>0</v>
      </c>
      <c r="E19" s="92">
        <v>0</v>
      </c>
      <c r="F19" s="92">
        <v>0</v>
      </c>
      <c r="G19" s="92">
        <v>0</v>
      </c>
      <c r="H19" s="92">
        <v>0</v>
      </c>
      <c r="I19" s="92">
        <f>SUM('Effluent Ponds'!$D19:$H19)</f>
        <v>0</v>
      </c>
    </row>
    <row r="20" spans="1:9" x14ac:dyDescent="0.25">
      <c r="B20" s="78" t="s">
        <v>73</v>
      </c>
      <c r="C20" s="78"/>
      <c r="D20" s="93">
        <v>0</v>
      </c>
      <c r="E20" s="93"/>
      <c r="F20" s="93"/>
      <c r="G20" s="93">
        <f>'PK-1 Sunset Park Driveway'!G11</f>
        <v>0</v>
      </c>
      <c r="H20" s="93">
        <f>'PK-1 Sunset Park Driveway'!H11</f>
        <v>0</v>
      </c>
      <c r="I20" s="93">
        <f>SUM('Effluent Ponds'!$D20:$H20)</f>
        <v>0</v>
      </c>
    </row>
    <row r="21" spans="1:9" x14ac:dyDescent="0.25">
      <c r="B21" s="76" t="s">
        <v>51</v>
      </c>
      <c r="C21" s="76"/>
      <c r="D21" s="94">
        <f>SUBTOTAL(109,'Effluent Ponds'!$D$18:$D$20)</f>
        <v>0</v>
      </c>
      <c r="E21" s="94">
        <f>SUBTOTAL(109,'Effluent Ponds'!$E$18:$E$20)</f>
        <v>0</v>
      </c>
      <c r="F21" s="94">
        <f>SUBTOTAL(109,'Effluent Ponds'!$F$18:$F$20)</f>
        <v>0</v>
      </c>
      <c r="G21" s="94">
        <f>SUBTOTAL(109,'Effluent Ponds'!$G$18:$G$20)</f>
        <v>0</v>
      </c>
      <c r="H21" s="94">
        <f>SUBTOTAL(109,'Effluent Ponds'!$H$18:$H$20)</f>
        <v>0</v>
      </c>
      <c r="I21" s="94">
        <f>SUBTOTAL(109,'Effluent Ponds'!$I$18:$I$20)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'Effluent Ponds'!$I$10</f>
        <v>9990000</v>
      </c>
      <c r="C24" s="152"/>
      <c r="D24" s="188"/>
      <c r="E24" s="155" t="s">
        <v>80</v>
      </c>
      <c r="F24" s="156"/>
      <c r="G24" s="156"/>
      <c r="H24" s="156"/>
      <c r="I24" s="157"/>
    </row>
    <row r="25" spans="1:9" ht="13.15" customHeight="1" thickBot="1" x14ac:dyDescent="0.3">
      <c r="B25" s="153"/>
      <c r="C25" s="154"/>
      <c r="D25" s="189"/>
      <c r="E25" s="158"/>
      <c r="F25" s="159"/>
      <c r="G25" s="159"/>
      <c r="H25" s="159"/>
      <c r="I25" s="160"/>
    </row>
    <row r="26" spans="1:9" ht="15.75" thickBot="1" x14ac:dyDescent="0.3">
      <c r="B26" s="163" t="s">
        <v>54</v>
      </c>
      <c r="C26" s="164"/>
      <c r="D26" s="165"/>
      <c r="E26" s="158"/>
      <c r="F26" s="159"/>
      <c r="G26" s="159"/>
      <c r="H26" s="159"/>
      <c r="I26" s="160"/>
    </row>
    <row r="27" spans="1:9" x14ac:dyDescent="0.25">
      <c r="B27" s="95" t="s">
        <v>55</v>
      </c>
      <c r="C27" s="166" t="s">
        <v>56</v>
      </c>
      <c r="D27" s="167"/>
      <c r="E27" s="158"/>
      <c r="F27" s="159"/>
      <c r="G27" s="159"/>
      <c r="H27" s="159"/>
      <c r="I27" s="160"/>
    </row>
    <row r="28" spans="1:9" x14ac:dyDescent="0.25">
      <c r="B28" s="96" t="s">
        <v>57</v>
      </c>
      <c r="C28" s="126" t="s">
        <v>58</v>
      </c>
      <c r="D28" s="127"/>
      <c r="E28" s="158"/>
      <c r="F28" s="159"/>
      <c r="G28" s="159"/>
      <c r="H28" s="159"/>
      <c r="I28" s="160"/>
    </row>
    <row r="29" spans="1:9" x14ac:dyDescent="0.25">
      <c r="B29" s="97" t="s">
        <v>59</v>
      </c>
      <c r="C29" s="126" t="s">
        <v>60</v>
      </c>
      <c r="D29" s="127"/>
      <c r="E29" s="158"/>
      <c r="F29" s="159"/>
      <c r="G29" s="159"/>
      <c r="H29" s="159"/>
      <c r="I29" s="160"/>
    </row>
    <row r="30" spans="1:9" x14ac:dyDescent="0.25">
      <c r="A30" s="82"/>
      <c r="B30" s="96" t="s">
        <v>61</v>
      </c>
      <c r="C30" s="126" t="s">
        <v>62</v>
      </c>
      <c r="D30" s="127"/>
      <c r="E30" s="190"/>
      <c r="F30" s="191"/>
      <c r="G30" s="191"/>
      <c r="H30" s="191"/>
      <c r="I30" s="192"/>
    </row>
    <row r="31" spans="1:9" ht="15.75" thickBot="1" x14ac:dyDescent="0.3">
      <c r="B31" s="128" t="s">
        <v>63</v>
      </c>
      <c r="C31" s="129"/>
      <c r="D31" s="130"/>
      <c r="E31" s="193"/>
      <c r="F31" s="161"/>
      <c r="G31" s="161"/>
      <c r="H31" s="161"/>
      <c r="I31" s="162"/>
    </row>
    <row r="32" spans="1:9" ht="15" customHeight="1" x14ac:dyDescent="0.25">
      <c r="B32" s="194" t="s">
        <v>87</v>
      </c>
      <c r="C32" s="195"/>
      <c r="D32" s="196"/>
      <c r="E32" s="98"/>
      <c r="F32" s="98"/>
      <c r="G32" s="98"/>
      <c r="H32" s="98"/>
      <c r="I32" s="98"/>
    </row>
    <row r="33" spans="1:9" x14ac:dyDescent="0.25">
      <c r="B33" s="197"/>
      <c r="C33" s="198"/>
      <c r="D33" s="199"/>
      <c r="E33" s="98"/>
      <c r="F33" s="98"/>
      <c r="G33" s="98"/>
      <c r="H33" s="98"/>
      <c r="I33" s="98"/>
    </row>
    <row r="34" spans="1:9" x14ac:dyDescent="0.25">
      <c r="B34" s="197"/>
      <c r="C34" s="198"/>
      <c r="D34" s="199"/>
      <c r="E34" s="100"/>
      <c r="F34" s="100"/>
      <c r="G34" s="100"/>
      <c r="H34" s="100"/>
      <c r="I34" s="100"/>
    </row>
    <row r="35" spans="1:9" x14ac:dyDescent="0.25">
      <c r="B35" s="197"/>
      <c r="C35" s="198"/>
      <c r="D35" s="199"/>
      <c r="E35" s="100"/>
      <c r="F35" s="100"/>
      <c r="G35" s="100"/>
      <c r="H35" s="100"/>
      <c r="I35" s="100"/>
    </row>
    <row r="36" spans="1:9" x14ac:dyDescent="0.25">
      <c r="B36" s="197"/>
      <c r="C36" s="198"/>
      <c r="D36" s="199"/>
      <c r="E36" s="100"/>
      <c r="F36" s="100"/>
      <c r="G36" s="100"/>
      <c r="H36" s="100"/>
      <c r="I36" s="100"/>
    </row>
    <row r="37" spans="1:9" x14ac:dyDescent="0.25">
      <c r="B37" s="197"/>
      <c r="C37" s="198"/>
      <c r="D37" s="199"/>
      <c r="E37" s="100"/>
      <c r="F37" s="100"/>
      <c r="G37" s="100"/>
      <c r="H37" s="100"/>
      <c r="I37" s="100"/>
    </row>
    <row r="38" spans="1:9" x14ac:dyDescent="0.25">
      <c r="B38" s="197"/>
      <c r="C38" s="198"/>
      <c r="D38" s="199"/>
      <c r="E38" s="100"/>
      <c r="F38" s="100"/>
      <c r="G38" s="100"/>
      <c r="H38" s="100"/>
      <c r="I38" s="100"/>
    </row>
    <row r="39" spans="1:9" x14ac:dyDescent="0.25">
      <c r="B39" s="197"/>
      <c r="C39" s="198"/>
      <c r="D39" s="199"/>
      <c r="E39" s="100"/>
      <c r="F39" s="100"/>
      <c r="G39" s="100"/>
      <c r="H39" s="100"/>
      <c r="I39" s="100"/>
    </row>
    <row r="40" spans="1:9" x14ac:dyDescent="0.25">
      <c r="A40" s="82"/>
      <c r="B40" s="200"/>
      <c r="C40" s="201"/>
      <c r="D40" s="202"/>
      <c r="E40" s="101"/>
      <c r="F40" s="101"/>
      <c r="G40" s="101"/>
      <c r="H40" s="101"/>
      <c r="I40" s="101"/>
    </row>
    <row r="41" spans="1:9" x14ac:dyDescent="0.25">
      <c r="B41" s="197"/>
      <c r="C41" s="198"/>
      <c r="D41" s="199"/>
      <c r="E41" s="100"/>
      <c r="F41" s="100"/>
      <c r="G41" s="100"/>
      <c r="H41" s="100"/>
      <c r="I41" s="100"/>
    </row>
    <row r="42" spans="1:9" x14ac:dyDescent="0.25">
      <c r="B42" s="197"/>
      <c r="C42" s="198"/>
      <c r="D42" s="199"/>
      <c r="E42" s="100"/>
      <c r="F42" s="100"/>
      <c r="G42" s="100"/>
      <c r="H42" s="100"/>
      <c r="I42" s="100"/>
    </row>
    <row r="43" spans="1:9" x14ac:dyDescent="0.25">
      <c r="B43" s="197"/>
      <c r="C43" s="198"/>
      <c r="D43" s="199"/>
      <c r="E43" s="100"/>
      <c r="F43" s="100"/>
      <c r="G43" s="100"/>
      <c r="H43" s="100"/>
      <c r="I43" s="100"/>
    </row>
    <row r="44" spans="1:9" x14ac:dyDescent="0.25">
      <c r="B44" s="197"/>
      <c r="C44" s="198"/>
      <c r="D44" s="199"/>
      <c r="E44" s="100"/>
      <c r="F44" s="100"/>
      <c r="G44" s="100"/>
      <c r="H44" s="100"/>
      <c r="I44" s="100"/>
    </row>
    <row r="45" spans="1:9" x14ac:dyDescent="0.25">
      <c r="B45" s="197"/>
      <c r="C45" s="198"/>
      <c r="D45" s="199"/>
      <c r="E45" s="100"/>
      <c r="F45" s="100"/>
      <c r="G45" s="100"/>
      <c r="H45" s="100"/>
      <c r="I45" s="100"/>
    </row>
    <row r="46" spans="1:9" ht="15.75" thickBot="1" x14ac:dyDescent="0.3">
      <c r="B46" s="203"/>
      <c r="C46" s="204"/>
      <c r="D46" s="205"/>
      <c r="E46" s="113">
        <f>'WWTP Upgrade'!E10</f>
        <v>2370000</v>
      </c>
      <c r="F46" s="113">
        <f>'WWTP Upgrade'!F10</f>
        <v>10000000</v>
      </c>
      <c r="G46" s="100"/>
      <c r="H46" s="100"/>
      <c r="I46" s="67"/>
    </row>
    <row r="47" spans="1:9" ht="15" customHeight="1" x14ac:dyDescent="0.25">
      <c r="E47" s="67"/>
      <c r="F47" s="67"/>
      <c r="G47" s="102"/>
      <c r="H47" s="67"/>
      <c r="I47" s="67"/>
    </row>
    <row r="48" spans="1:9" x14ac:dyDescent="0.25">
      <c r="B48" s="67"/>
      <c r="C48" s="67"/>
      <c r="D48" s="67"/>
      <c r="E48" s="67"/>
      <c r="F48" s="67"/>
      <c r="G48" s="67"/>
      <c r="H48" s="67"/>
      <c r="I48" s="67"/>
    </row>
    <row r="49" spans="1:9" ht="11.25" customHeight="1" x14ac:dyDescent="0.25">
      <c r="B49" s="67"/>
      <c r="C49" s="67"/>
      <c r="D49" s="67"/>
      <c r="E49" s="67"/>
      <c r="F49" s="67"/>
      <c r="G49" s="67"/>
      <c r="H49" s="67"/>
      <c r="I49" s="67"/>
    </row>
    <row r="50" spans="1:9" x14ac:dyDescent="0.25">
      <c r="B50" s="67"/>
      <c r="C50" s="67"/>
      <c r="D50" s="67"/>
      <c r="E50" s="67"/>
      <c r="F50" s="67"/>
      <c r="G50" s="67"/>
      <c r="H50" s="67"/>
      <c r="I50" s="67"/>
    </row>
    <row r="51" spans="1:9" x14ac:dyDescent="0.25">
      <c r="B51" s="67"/>
      <c r="C51" s="67"/>
      <c r="D51" s="67"/>
      <c r="E51" s="67"/>
      <c r="F51" s="67"/>
      <c r="G51" s="67"/>
      <c r="H51" s="67"/>
      <c r="I51" s="67"/>
    </row>
    <row r="52" spans="1:9" x14ac:dyDescent="0.25">
      <c r="B52" s="67"/>
      <c r="C52" s="67"/>
      <c r="D52" s="67"/>
      <c r="E52" s="67"/>
      <c r="F52" s="67"/>
      <c r="G52" s="67"/>
      <c r="H52" s="67"/>
      <c r="I52" s="67"/>
    </row>
    <row r="53" spans="1:9" x14ac:dyDescent="0.25">
      <c r="B53" s="67"/>
      <c r="C53" s="67"/>
      <c r="D53" s="67"/>
      <c r="E53" s="67"/>
      <c r="F53" s="67"/>
      <c r="G53" s="67"/>
      <c r="H53" s="67"/>
      <c r="I53" s="67"/>
    </row>
    <row r="54" spans="1:9" x14ac:dyDescent="0.25">
      <c r="B54" s="67"/>
      <c r="C54" s="67"/>
      <c r="D54" s="67"/>
      <c r="E54" s="67"/>
      <c r="F54" s="67"/>
      <c r="G54" s="67"/>
      <c r="H54" s="67"/>
      <c r="I54" s="67"/>
    </row>
    <row r="55" spans="1:9" x14ac:dyDescent="0.25">
      <c r="B55" s="67"/>
      <c r="C55" s="67"/>
      <c r="D55" s="67">
        <v>3000000</v>
      </c>
      <c r="E55" s="67"/>
      <c r="F55" s="67"/>
      <c r="G55" s="67"/>
      <c r="H55" s="67"/>
      <c r="I55" s="67"/>
    </row>
    <row r="56" spans="1:9" x14ac:dyDescent="0.25">
      <c r="B56" s="67"/>
      <c r="C56" s="67"/>
      <c r="D56" s="67">
        <v>65000</v>
      </c>
      <c r="E56" s="67"/>
      <c r="F56" s="67"/>
      <c r="G56" s="67"/>
      <c r="H56" s="67"/>
      <c r="I56" s="67"/>
    </row>
    <row r="57" spans="1:9" x14ac:dyDescent="0.25">
      <c r="B57" s="67"/>
      <c r="C57" s="67"/>
      <c r="D57" s="67"/>
      <c r="E57" s="67"/>
      <c r="F57" s="67"/>
      <c r="G57" s="67"/>
      <c r="H57" s="67"/>
      <c r="I57" s="67"/>
    </row>
    <row r="58" spans="1:9" x14ac:dyDescent="0.25">
      <c r="B58" s="67"/>
      <c r="C58" s="67"/>
      <c r="D58" s="67"/>
      <c r="E58" s="67"/>
      <c r="F58" s="67"/>
      <c r="G58" s="67"/>
      <c r="H58" s="67"/>
      <c r="I58" s="67"/>
    </row>
    <row r="59" spans="1:9" x14ac:dyDescent="0.25">
      <c r="B59" s="67"/>
      <c r="C59" s="67"/>
      <c r="D59" s="67"/>
      <c r="E59" s="67"/>
      <c r="F59" s="67"/>
      <c r="G59" s="67"/>
      <c r="H59" s="67"/>
      <c r="I59" s="67"/>
    </row>
    <row r="60" spans="1:9" x14ac:dyDescent="0.25">
      <c r="B60" s="67"/>
      <c r="C60" s="67"/>
      <c r="D60" s="67"/>
      <c r="E60" s="67"/>
      <c r="F60" s="67"/>
      <c r="G60" s="67"/>
      <c r="H60" s="67"/>
      <c r="I60" s="67"/>
    </row>
    <row r="61" spans="1:9" ht="15" customHeight="1" x14ac:dyDescent="0.25">
      <c r="A61" s="82"/>
      <c r="B61" s="82"/>
      <c r="C61" s="82"/>
      <c r="D61" s="82">
        <v>6542000</v>
      </c>
      <c r="E61" s="104">
        <f>'Effluent Ponds'!E10</f>
        <v>4135000</v>
      </c>
      <c r="F61" s="82"/>
      <c r="G61" s="82"/>
      <c r="H61" s="82"/>
      <c r="I61" s="82"/>
    </row>
    <row r="62" spans="1:9" x14ac:dyDescent="0.25">
      <c r="A62" s="82"/>
      <c r="B62" s="82"/>
      <c r="C62" s="82"/>
      <c r="D62" s="82"/>
      <c r="E62" s="82"/>
      <c r="F62" s="82"/>
      <c r="G62" s="82"/>
      <c r="H62" s="82"/>
      <c r="I62" s="82"/>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65000</v>
      </c>
      <c r="E72">
        <f>E56+E47</f>
        <v>0</v>
      </c>
      <c r="F72">
        <f t="shared" ref="F72" si="3">F47+F56</f>
        <v>0</v>
      </c>
      <c r="G72">
        <v>0</v>
      </c>
    </row>
    <row r="74" spans="4:8" x14ac:dyDescent="0.25">
      <c r="D74">
        <v>15100000</v>
      </c>
      <c r="E74">
        <v>36600000</v>
      </c>
      <c r="F74">
        <v>16500000</v>
      </c>
    </row>
  </sheetData>
  <sheetProtection algorithmName="SHA-512" hashValue="4ycsOiHIZ86UuTEl7oC5mZ2+ZMLXTvgipJEN2OsbFdPbPG6ZVLA4t1BjWqgqbm3erGkk5wjr/fKy+LOVKsPwVQ==" saltValue="0SUvmKoTN+Hx592kboe25A=="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4D07-DD51-4C7E-BC1C-82F089D9F2E7}">
  <sheetPr>
    <tabColor rgb="FF92D050"/>
    <pageSetUpPr fitToPage="1"/>
  </sheetPr>
  <dimension ref="A1:N74"/>
  <sheetViews>
    <sheetView showGridLines="0" zoomScaleNormal="100" zoomScaleSheetLayoutView="85" workbookViewId="0">
      <selection activeCell="B2" sqref="B2:I2"/>
    </sheetView>
  </sheetViews>
  <sheetFormatPr defaultRowHeight="15" x14ac:dyDescent="0.25"/>
  <cols>
    <col min="1" max="1" width="5.7109375" customWidth="1"/>
    <col min="2" max="2" width="29" customWidth="1"/>
    <col min="3" max="3" width="9.85546875" customWidth="1"/>
    <col min="4" max="4" width="15.28515625" customWidth="1"/>
    <col min="5" max="5" width="13.42578125" customWidth="1"/>
    <col min="6" max="8" width="11.425781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72</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81</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42500</v>
      </c>
      <c r="E8" s="77">
        <v>52500</v>
      </c>
      <c r="F8" s="77">
        <v>0</v>
      </c>
      <c r="G8" s="77">
        <v>0</v>
      </c>
      <c r="H8" s="77">
        <v>0</v>
      </c>
      <c r="I8" s="77">
        <f>SUM('GC Effluent Irrigation'!$D8:$H8)</f>
        <v>95000</v>
      </c>
    </row>
    <row r="9" spans="1:9" x14ac:dyDescent="0.25">
      <c r="B9" s="78" t="s">
        <v>43</v>
      </c>
      <c r="C9" s="78"/>
      <c r="D9" s="79"/>
      <c r="E9" s="79">
        <v>5500000</v>
      </c>
      <c r="F9" s="79"/>
      <c r="G9" s="79">
        <v>0</v>
      </c>
      <c r="H9" s="79">
        <v>0</v>
      </c>
      <c r="I9" s="79">
        <f>SUM('GC Effluent Irrigation'!$D9:$H9)</f>
        <v>5500000</v>
      </c>
    </row>
    <row r="10" spans="1:9" x14ac:dyDescent="0.25">
      <c r="B10" s="80" t="s">
        <v>44</v>
      </c>
      <c r="C10" s="80"/>
      <c r="D10" s="81">
        <f>SUM(D8:D9)</f>
        <v>42500</v>
      </c>
      <c r="E10" s="81">
        <f>SUM(E8:E9)</f>
        <v>5552500</v>
      </c>
      <c r="F10" s="81">
        <f t="shared" ref="F10:I10" si="0">SUM(F8:F9)</f>
        <v>0</v>
      </c>
      <c r="G10" s="81">
        <f t="shared" si="0"/>
        <v>0</v>
      </c>
      <c r="H10" s="81">
        <f t="shared" si="0"/>
        <v>0</v>
      </c>
      <c r="I10" s="81">
        <f t="shared" si="0"/>
        <v>5595000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35</v>
      </c>
      <c r="C13" s="76"/>
      <c r="D13" s="77">
        <f>D10</f>
        <v>42500</v>
      </c>
      <c r="E13" s="77">
        <f>E10</f>
        <v>5552500</v>
      </c>
      <c r="F13" s="77">
        <f t="shared" ref="F13:H14" si="1">F10</f>
        <v>0</v>
      </c>
      <c r="G13" s="77">
        <f t="shared" si="1"/>
        <v>0</v>
      </c>
      <c r="H13" s="77">
        <f t="shared" si="1"/>
        <v>0</v>
      </c>
      <c r="I13" s="77">
        <f>SUM(D13:H13)</f>
        <v>5595000</v>
      </c>
    </row>
    <row r="14" spans="1:9" x14ac:dyDescent="0.25">
      <c r="B14" s="78" t="s">
        <v>38</v>
      </c>
      <c r="C14" s="78"/>
      <c r="D14" s="79">
        <f>D11</f>
        <v>0</v>
      </c>
      <c r="E14" s="79">
        <f>E11</f>
        <v>0</v>
      </c>
      <c r="F14" s="79">
        <f t="shared" si="1"/>
        <v>0</v>
      </c>
      <c r="G14" s="79">
        <f t="shared" si="1"/>
        <v>0</v>
      </c>
      <c r="H14" s="79">
        <f t="shared" si="1"/>
        <v>0</v>
      </c>
      <c r="I14" s="79">
        <f>SUM('GC Effluent Irrigation'!$D14:$H14)</f>
        <v>0</v>
      </c>
    </row>
    <row r="15" spans="1:9" x14ac:dyDescent="0.25">
      <c r="B15" s="80" t="s">
        <v>46</v>
      </c>
      <c r="C15" s="80"/>
      <c r="D15" s="81">
        <f t="shared" ref="D15:I15" si="2">SUM(D13:D14)</f>
        <v>42500</v>
      </c>
      <c r="E15" s="81">
        <f t="shared" si="2"/>
        <v>5552500</v>
      </c>
      <c r="F15" s="81">
        <f t="shared" si="2"/>
        <v>0</v>
      </c>
      <c r="G15" s="81">
        <f t="shared" si="2"/>
        <v>0</v>
      </c>
      <c r="H15" s="81">
        <f t="shared" si="2"/>
        <v>0</v>
      </c>
      <c r="I15" s="81">
        <f t="shared" si="2"/>
        <v>5595000</v>
      </c>
    </row>
    <row r="16" spans="1:9" ht="14.25" customHeight="1" x14ac:dyDescent="0.25">
      <c r="A16" s="82"/>
      <c r="B16" s="83"/>
      <c r="C16" s="83"/>
      <c r="D16" s="84"/>
      <c r="E16" s="84"/>
      <c r="F16" s="84"/>
      <c r="G16" s="84"/>
      <c r="H16" s="84"/>
      <c r="I16" s="84"/>
    </row>
    <row r="17" spans="1:14" x14ac:dyDescent="0.25">
      <c r="A17" s="85"/>
      <c r="B17" s="86" t="s">
        <v>47</v>
      </c>
      <c r="C17" s="87"/>
      <c r="D17" s="88" t="s">
        <v>5</v>
      </c>
      <c r="E17" s="88" t="s">
        <v>6</v>
      </c>
      <c r="F17" s="88" t="s">
        <v>7</v>
      </c>
      <c r="G17" s="111" t="s">
        <v>8</v>
      </c>
      <c r="H17" s="111" t="s">
        <v>9</v>
      </c>
      <c r="I17" s="89" t="s">
        <v>41</v>
      </c>
    </row>
    <row r="18" spans="1:14" hidden="1" x14ac:dyDescent="0.25">
      <c r="B18" s="90" t="s">
        <v>48</v>
      </c>
      <c r="C18" s="90"/>
      <c r="D18" s="91">
        <v>0</v>
      </c>
      <c r="E18" s="91">
        <v>0</v>
      </c>
      <c r="F18" s="91">
        <v>0</v>
      </c>
      <c r="G18" s="91">
        <v>0</v>
      </c>
      <c r="H18" s="91">
        <v>0</v>
      </c>
      <c r="I18" s="91">
        <f>SUM('GC Effluent Irrigation'!$D18:$H18)</f>
        <v>0</v>
      </c>
    </row>
    <row r="19" spans="1:14" hidden="1" x14ac:dyDescent="0.25">
      <c r="B19" s="90" t="s">
        <v>49</v>
      </c>
      <c r="C19" s="90"/>
      <c r="D19" s="92">
        <v>0</v>
      </c>
      <c r="E19" s="92">
        <v>0</v>
      </c>
      <c r="F19" s="92">
        <v>0</v>
      </c>
      <c r="G19" s="92">
        <v>0</v>
      </c>
      <c r="H19" s="92">
        <v>0</v>
      </c>
      <c r="I19" s="92">
        <f>SUM('GC Effluent Irrigation'!$D19:$H19)</f>
        <v>0</v>
      </c>
    </row>
    <row r="20" spans="1:14" x14ac:dyDescent="0.25">
      <c r="B20" s="78" t="s">
        <v>73</v>
      </c>
      <c r="C20" s="78"/>
      <c r="D20" s="93">
        <v>0</v>
      </c>
      <c r="E20" s="93">
        <v>0</v>
      </c>
      <c r="F20" s="93">
        <v>0</v>
      </c>
      <c r="G20" s="93">
        <f>'PK-1 Sunset Park Driveway'!G11</f>
        <v>0</v>
      </c>
      <c r="H20" s="93">
        <f>'PK-1 Sunset Park Driveway'!H11</f>
        <v>0</v>
      </c>
      <c r="I20" s="93">
        <f>SUM('GC Effluent Irrigation'!$D20:$H20)</f>
        <v>0</v>
      </c>
    </row>
    <row r="21" spans="1:14" x14ac:dyDescent="0.25">
      <c r="B21" s="76" t="s">
        <v>51</v>
      </c>
      <c r="C21" s="76"/>
      <c r="D21" s="94">
        <f>SUBTOTAL(109,'GC Effluent Irrigation'!$D$18:$D$20)</f>
        <v>0</v>
      </c>
      <c r="E21" s="94">
        <f>SUBTOTAL(109,'GC Effluent Irrigation'!$E$18:$E$20)</f>
        <v>0</v>
      </c>
      <c r="F21" s="94">
        <f>SUBTOTAL(109,'GC Effluent Irrigation'!$F$18:$F$20)</f>
        <v>0</v>
      </c>
      <c r="G21" s="94">
        <f>SUBTOTAL(109,'GC Effluent Irrigation'!$G$18:$G$20)</f>
        <v>0</v>
      </c>
      <c r="H21" s="94">
        <f>SUBTOTAL(109,'GC Effluent Irrigation'!$H$18:$H$20)</f>
        <v>0</v>
      </c>
      <c r="I21" s="94">
        <f>SUBTOTAL(109,'GC Effluent Irrigation'!$I$18:$I$20)</f>
        <v>0</v>
      </c>
    </row>
    <row r="22" spans="1:14" ht="15.75" thickBot="1" x14ac:dyDescent="0.3">
      <c r="B22" s="67"/>
      <c r="C22" s="67"/>
      <c r="D22" s="67"/>
      <c r="E22" s="67"/>
      <c r="F22" s="67"/>
      <c r="G22" s="67"/>
      <c r="H22" s="67"/>
      <c r="I22" s="67"/>
    </row>
    <row r="23" spans="1:14" ht="15.75" thickBot="1" x14ac:dyDescent="0.3">
      <c r="B23" s="146" t="s">
        <v>52</v>
      </c>
      <c r="C23" s="147"/>
      <c r="D23" s="148"/>
      <c r="E23" s="149" t="s">
        <v>53</v>
      </c>
      <c r="F23" s="149"/>
      <c r="G23" s="149"/>
      <c r="H23" s="149"/>
      <c r="I23" s="150"/>
    </row>
    <row r="24" spans="1:14" x14ac:dyDescent="0.25">
      <c r="B24" s="151">
        <f>'GC Effluent Irrigation'!$I$10</f>
        <v>5595000</v>
      </c>
      <c r="C24" s="152"/>
      <c r="D24" s="188"/>
      <c r="E24" s="155" t="s">
        <v>80</v>
      </c>
      <c r="F24" s="156"/>
      <c r="G24" s="156"/>
      <c r="H24" s="156"/>
      <c r="I24" s="157"/>
    </row>
    <row r="25" spans="1:14" ht="13.15" customHeight="1" thickBot="1" x14ac:dyDescent="0.3">
      <c r="B25" s="153"/>
      <c r="C25" s="154"/>
      <c r="D25" s="189"/>
      <c r="E25" s="158"/>
      <c r="F25" s="159"/>
      <c r="G25" s="159"/>
      <c r="H25" s="159"/>
      <c r="I25" s="160"/>
    </row>
    <row r="26" spans="1:14" ht="15.75" thickBot="1" x14ac:dyDescent="0.3">
      <c r="B26" s="163" t="s">
        <v>54</v>
      </c>
      <c r="C26" s="164"/>
      <c r="D26" s="165"/>
      <c r="E26" s="158"/>
      <c r="F26" s="159"/>
      <c r="G26" s="159"/>
      <c r="H26" s="159"/>
      <c r="I26" s="160"/>
      <c r="N26" s="117"/>
    </row>
    <row r="27" spans="1:14" x14ac:dyDescent="0.25">
      <c r="B27" s="95" t="s">
        <v>55</v>
      </c>
      <c r="C27" s="166" t="s">
        <v>56</v>
      </c>
      <c r="D27" s="167"/>
      <c r="E27" s="158"/>
      <c r="F27" s="159"/>
      <c r="G27" s="159"/>
      <c r="H27" s="159"/>
      <c r="I27" s="160"/>
    </row>
    <row r="28" spans="1:14" x14ac:dyDescent="0.25">
      <c r="B28" s="96" t="s">
        <v>57</v>
      </c>
      <c r="C28" s="126" t="s">
        <v>58</v>
      </c>
      <c r="D28" s="127"/>
      <c r="E28" s="158"/>
      <c r="F28" s="159"/>
      <c r="G28" s="159"/>
      <c r="H28" s="159"/>
      <c r="I28" s="160"/>
    </row>
    <row r="29" spans="1:14" x14ac:dyDescent="0.25">
      <c r="B29" s="97" t="s">
        <v>59</v>
      </c>
      <c r="C29" s="126" t="s">
        <v>60</v>
      </c>
      <c r="D29" s="127"/>
      <c r="E29" s="158"/>
      <c r="F29" s="159"/>
      <c r="G29" s="159"/>
      <c r="H29" s="159"/>
      <c r="I29" s="160"/>
    </row>
    <row r="30" spans="1:14" x14ac:dyDescent="0.25">
      <c r="A30" s="82"/>
      <c r="B30" s="96" t="s">
        <v>61</v>
      </c>
      <c r="C30" s="126" t="s">
        <v>62</v>
      </c>
      <c r="D30" s="127"/>
      <c r="E30" s="190"/>
      <c r="F30" s="191"/>
      <c r="G30" s="191"/>
      <c r="H30" s="191"/>
      <c r="I30" s="192"/>
    </row>
    <row r="31" spans="1:14" ht="15.75" thickBot="1" x14ac:dyDescent="0.3">
      <c r="B31" s="128" t="s">
        <v>63</v>
      </c>
      <c r="C31" s="129"/>
      <c r="D31" s="130"/>
      <c r="E31" s="193"/>
      <c r="F31" s="161"/>
      <c r="G31" s="161"/>
      <c r="H31" s="161"/>
      <c r="I31" s="162"/>
    </row>
    <row r="32" spans="1:14" ht="15" customHeight="1" x14ac:dyDescent="0.25">
      <c r="B32" s="194" t="s">
        <v>82</v>
      </c>
      <c r="C32" s="195"/>
      <c r="D32" s="196"/>
      <c r="E32" s="98"/>
      <c r="F32" s="98"/>
      <c r="G32" s="98"/>
      <c r="H32" s="98"/>
      <c r="I32" s="98"/>
    </row>
    <row r="33" spans="1:9" x14ac:dyDescent="0.25">
      <c r="B33" s="197"/>
      <c r="C33" s="198"/>
      <c r="D33" s="199"/>
      <c r="E33" s="98"/>
      <c r="F33" s="98"/>
      <c r="G33" s="98"/>
      <c r="H33" s="98"/>
      <c r="I33" s="98"/>
    </row>
    <row r="34" spans="1:9" x14ac:dyDescent="0.25">
      <c r="B34" s="197"/>
      <c r="C34" s="198"/>
      <c r="D34" s="199"/>
      <c r="E34" s="100"/>
      <c r="F34" s="100"/>
      <c r="G34" s="100"/>
      <c r="H34" s="100"/>
      <c r="I34" s="100"/>
    </row>
    <row r="35" spans="1:9" x14ac:dyDescent="0.25">
      <c r="B35" s="197"/>
      <c r="C35" s="198"/>
      <c r="D35" s="199"/>
      <c r="E35" s="100"/>
      <c r="F35" s="100"/>
      <c r="G35" s="100"/>
      <c r="H35" s="100"/>
      <c r="I35" s="100"/>
    </row>
    <row r="36" spans="1:9" x14ac:dyDescent="0.25">
      <c r="B36" s="197"/>
      <c r="C36" s="198"/>
      <c r="D36" s="199"/>
      <c r="E36" s="100"/>
      <c r="F36" s="100"/>
      <c r="G36" s="100"/>
      <c r="H36" s="100"/>
      <c r="I36" s="100"/>
    </row>
    <row r="37" spans="1:9" x14ac:dyDescent="0.25">
      <c r="B37" s="197"/>
      <c r="C37" s="198"/>
      <c r="D37" s="199"/>
      <c r="E37" s="100"/>
      <c r="F37" s="100"/>
      <c r="G37" s="100"/>
      <c r="H37" s="100"/>
      <c r="I37" s="100"/>
    </row>
    <row r="38" spans="1:9" x14ac:dyDescent="0.25">
      <c r="B38" s="197"/>
      <c r="C38" s="198"/>
      <c r="D38" s="199"/>
      <c r="E38" s="100"/>
      <c r="F38" s="100"/>
      <c r="G38" s="100"/>
      <c r="H38" s="100"/>
      <c r="I38" s="100"/>
    </row>
    <row r="39" spans="1:9" x14ac:dyDescent="0.25">
      <c r="B39" s="197"/>
      <c r="C39" s="198"/>
      <c r="D39" s="199"/>
      <c r="E39" s="100"/>
      <c r="F39" s="100"/>
      <c r="G39" s="100"/>
      <c r="H39" s="100"/>
      <c r="I39" s="100"/>
    </row>
    <row r="40" spans="1:9" x14ac:dyDescent="0.25">
      <c r="A40" s="82"/>
      <c r="B40" s="200"/>
      <c r="C40" s="201"/>
      <c r="D40" s="202"/>
      <c r="E40" s="101"/>
      <c r="F40" s="101"/>
      <c r="G40" s="101"/>
      <c r="H40" s="101"/>
      <c r="I40" s="101"/>
    </row>
    <row r="41" spans="1:9" x14ac:dyDescent="0.25">
      <c r="B41" s="197"/>
      <c r="C41" s="198"/>
      <c r="D41" s="199"/>
      <c r="E41" s="100"/>
      <c r="F41" s="100"/>
      <c r="G41" s="100"/>
      <c r="H41" s="100"/>
      <c r="I41" s="100"/>
    </row>
    <row r="42" spans="1:9" x14ac:dyDescent="0.25">
      <c r="B42" s="197"/>
      <c r="C42" s="198"/>
      <c r="D42" s="199"/>
      <c r="E42" s="100"/>
      <c r="F42" s="100"/>
      <c r="G42" s="100"/>
      <c r="H42" s="100"/>
      <c r="I42" s="100"/>
    </row>
    <row r="43" spans="1:9" x14ac:dyDescent="0.25">
      <c r="B43" s="197"/>
      <c r="C43" s="198"/>
      <c r="D43" s="199"/>
      <c r="E43" s="100"/>
      <c r="F43" s="100"/>
      <c r="G43" s="100"/>
      <c r="H43" s="100"/>
      <c r="I43" s="100"/>
    </row>
    <row r="44" spans="1:9" x14ac:dyDescent="0.25">
      <c r="B44" s="197"/>
      <c r="C44" s="198"/>
      <c r="D44" s="199"/>
      <c r="E44" s="100"/>
      <c r="F44" s="100"/>
      <c r="G44" s="100"/>
      <c r="H44" s="100"/>
      <c r="I44" s="100"/>
    </row>
    <row r="45" spans="1:9" x14ac:dyDescent="0.25">
      <c r="B45" s="197"/>
      <c r="C45" s="198"/>
      <c r="D45" s="199"/>
      <c r="E45" s="100"/>
      <c r="F45" s="100"/>
      <c r="G45" s="100"/>
      <c r="H45" s="100"/>
      <c r="I45" s="100"/>
    </row>
    <row r="46" spans="1:9" ht="22.35" customHeight="1" thickBot="1" x14ac:dyDescent="0.3">
      <c r="B46" s="203"/>
      <c r="C46" s="204"/>
      <c r="D46" s="205"/>
      <c r="E46" s="113">
        <f>'WWTP Upgrade'!E10</f>
        <v>2370000</v>
      </c>
      <c r="F46" s="113">
        <f>'WWTP Upgrade'!F10</f>
        <v>10000000</v>
      </c>
      <c r="G46" s="100"/>
      <c r="H46" s="100"/>
      <c r="I46" s="67"/>
    </row>
    <row r="47" spans="1:9" ht="15" customHeight="1" x14ac:dyDescent="0.25">
      <c r="E47" s="67"/>
      <c r="F47" s="67"/>
      <c r="G47" s="102"/>
      <c r="H47" s="67"/>
      <c r="I47" s="67"/>
    </row>
    <row r="48" spans="1:9" x14ac:dyDescent="0.25">
      <c r="B48" s="67"/>
      <c r="C48" s="67"/>
      <c r="D48" s="67"/>
      <c r="E48" s="67"/>
      <c r="F48" s="67"/>
      <c r="G48" s="67"/>
      <c r="H48" s="67"/>
      <c r="I48" s="67"/>
    </row>
    <row r="49" spans="2:9" ht="11.25" customHeight="1" x14ac:dyDescent="0.25">
      <c r="B49" s="67"/>
      <c r="C49" s="67"/>
      <c r="D49" s="67"/>
      <c r="E49" s="67"/>
      <c r="F49" s="67"/>
      <c r="G49" s="67"/>
      <c r="H49" s="67"/>
      <c r="I49" s="67"/>
    </row>
    <row r="50" spans="2:9" x14ac:dyDescent="0.25">
      <c r="B50" s="67"/>
      <c r="C50" s="67"/>
      <c r="D50" s="67"/>
      <c r="E50" s="67"/>
      <c r="F50" s="67"/>
      <c r="G50" s="67"/>
      <c r="H50" s="67"/>
      <c r="I50" s="67"/>
    </row>
    <row r="51" spans="2:9" x14ac:dyDescent="0.25">
      <c r="B51" s="67"/>
      <c r="C51" s="67"/>
      <c r="D51" s="67"/>
      <c r="E51" s="67"/>
      <c r="F51" s="67"/>
      <c r="G51" s="67"/>
      <c r="H51" s="67"/>
      <c r="I51" s="67"/>
    </row>
    <row r="52" spans="2:9" x14ac:dyDescent="0.25">
      <c r="B52" s="67"/>
      <c r="C52" s="67"/>
      <c r="D52" s="67"/>
      <c r="E52" s="67"/>
      <c r="F52" s="67"/>
      <c r="G52" s="67"/>
      <c r="H52" s="67"/>
      <c r="I52" s="67"/>
    </row>
    <row r="53" spans="2:9" x14ac:dyDescent="0.25">
      <c r="B53" s="67"/>
      <c r="C53" s="67"/>
      <c r="D53" s="67"/>
      <c r="E53" s="67"/>
      <c r="F53" s="67"/>
      <c r="G53" s="67"/>
      <c r="H53" s="67"/>
      <c r="I53" s="67"/>
    </row>
    <row r="54" spans="2:9" x14ac:dyDescent="0.25">
      <c r="B54" s="67"/>
      <c r="C54" s="67"/>
      <c r="D54" s="67"/>
      <c r="E54" s="67"/>
      <c r="F54" s="67"/>
      <c r="G54" s="67"/>
      <c r="H54" s="67"/>
      <c r="I54" s="67"/>
    </row>
    <row r="55" spans="2:9" x14ac:dyDescent="0.25">
      <c r="B55" s="67"/>
      <c r="C55" s="67"/>
      <c r="D55" s="67">
        <v>3000000</v>
      </c>
      <c r="E55" s="67"/>
      <c r="F55" s="67"/>
      <c r="G55" s="67"/>
      <c r="H55" s="67"/>
      <c r="I55" s="67"/>
    </row>
    <row r="56" spans="2:9" x14ac:dyDescent="0.25">
      <c r="B56" s="67"/>
      <c r="C56" s="67"/>
      <c r="D56" s="67">
        <v>65000</v>
      </c>
      <c r="E56" s="67"/>
      <c r="F56" s="67"/>
      <c r="G56" s="67"/>
      <c r="H56" s="67"/>
      <c r="I56" s="67"/>
    </row>
    <row r="57" spans="2:9" x14ac:dyDescent="0.25">
      <c r="B57" s="67"/>
      <c r="C57" s="67"/>
      <c r="D57" s="67"/>
      <c r="E57" s="67"/>
      <c r="F57" s="67"/>
      <c r="G57" s="67"/>
      <c r="H57" s="67"/>
      <c r="I57" s="67"/>
    </row>
    <row r="58" spans="2:9" x14ac:dyDescent="0.25">
      <c r="B58" s="67"/>
      <c r="C58" s="67"/>
      <c r="D58" s="67"/>
      <c r="E58" s="67"/>
      <c r="F58" s="67"/>
      <c r="G58" s="67"/>
      <c r="H58" s="67"/>
      <c r="I58" s="67"/>
    </row>
    <row r="59" spans="2:9" x14ac:dyDescent="0.25">
      <c r="B59" s="67"/>
      <c r="C59" s="67"/>
      <c r="D59" s="67"/>
      <c r="E59" s="67"/>
      <c r="F59" s="67"/>
      <c r="G59" s="67"/>
      <c r="H59" s="67"/>
      <c r="I59" s="67"/>
    </row>
    <row r="60" spans="2:9" x14ac:dyDescent="0.25">
      <c r="B60" s="67"/>
      <c r="C60" s="67"/>
      <c r="D60" s="67"/>
      <c r="E60" s="67"/>
      <c r="F60" s="67"/>
      <c r="G60" s="67"/>
      <c r="H60" s="67"/>
      <c r="I60" s="67"/>
    </row>
    <row r="61" spans="2:9" ht="15" customHeight="1" x14ac:dyDescent="0.25">
      <c r="D61">
        <v>6542000</v>
      </c>
      <c r="E61" s="105">
        <f>'Effluent Ponds'!E10</f>
        <v>4135000</v>
      </c>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65000</v>
      </c>
      <c r="E72">
        <f>E56+E47</f>
        <v>0</v>
      </c>
      <c r="F72">
        <f t="shared" ref="F72" si="3">F47+F56</f>
        <v>0</v>
      </c>
      <c r="G72">
        <v>0</v>
      </c>
    </row>
    <row r="74" spans="4:8" x14ac:dyDescent="0.25">
      <c r="D74">
        <v>15100000</v>
      </c>
      <c r="E74">
        <v>36600000</v>
      </c>
      <c r="F74">
        <v>16500000</v>
      </c>
    </row>
  </sheetData>
  <sheetProtection algorithmName="SHA-512" hashValue="NY6jm6ItPKt29odKM5DeMpAYODrtuoT9O0IwKuCzumCtuGDJTmWpohvwdAfDg9I1c4jiKhikePjY39h9IWp7UA==" saltValue="L5rBs4oRJN3CJBa4pwYMmg=="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2B40-F300-40A9-8AAD-D043DB948CEE}">
  <sheetPr>
    <tabColor rgb="FF92D050"/>
    <pageSetUpPr fitToPage="1"/>
  </sheetPr>
  <dimension ref="A1:I74"/>
  <sheetViews>
    <sheetView showGridLines="0" zoomScaleNormal="100" zoomScaleSheetLayoutView="85" workbookViewId="0">
      <selection activeCell="Q31" sqref="Q31"/>
    </sheetView>
  </sheetViews>
  <sheetFormatPr defaultRowHeight="15" x14ac:dyDescent="0.25"/>
  <cols>
    <col min="1" max="1" width="5.7109375" customWidth="1"/>
    <col min="2" max="2" width="29" customWidth="1"/>
    <col min="3" max="3" width="9.85546875" customWidth="1"/>
    <col min="4" max="4" width="15.28515625" customWidth="1"/>
    <col min="5" max="5" width="13.42578125" customWidth="1"/>
    <col min="6" max="6" width="12.28515625" customWidth="1"/>
    <col min="7" max="7" width="12.28515625" bestFit="1" customWidth="1"/>
    <col min="8" max="8" width="12.28515625" customWidth="1"/>
    <col min="9" max="9" width="13.28515625" customWidth="1"/>
    <col min="10" max="10" width="5.7109375" customWidth="1"/>
    <col min="12" max="12" width="17.28515625" customWidth="1"/>
  </cols>
  <sheetData>
    <row r="1" spans="1:9" ht="6.75" customHeight="1" x14ac:dyDescent="0.25">
      <c r="B1" s="67"/>
      <c r="C1" s="67"/>
      <c r="D1" s="67"/>
      <c r="E1" s="67"/>
      <c r="F1" s="67"/>
      <c r="G1" s="67"/>
      <c r="H1" s="67"/>
      <c r="I1" s="67"/>
    </row>
    <row r="2" spans="1:9" ht="18.75" customHeight="1" x14ac:dyDescent="0.3">
      <c r="B2" s="143" t="s">
        <v>95</v>
      </c>
      <c r="C2" s="143"/>
      <c r="D2" s="143"/>
      <c r="E2" s="143"/>
      <c r="F2" s="143"/>
      <c r="G2" s="143"/>
      <c r="H2" s="143"/>
      <c r="I2" s="143"/>
    </row>
    <row r="3" spans="1:9" ht="18.75" customHeight="1" x14ac:dyDescent="0.3">
      <c r="B3" s="143" t="s">
        <v>72</v>
      </c>
      <c r="C3" s="143"/>
      <c r="D3" s="143"/>
      <c r="E3" s="143"/>
      <c r="F3" s="143"/>
      <c r="G3" s="143"/>
      <c r="H3" s="143"/>
      <c r="I3" s="143"/>
    </row>
    <row r="4" spans="1:9" ht="6.75" customHeight="1" x14ac:dyDescent="0.25">
      <c r="B4" s="68"/>
      <c r="C4" s="68"/>
      <c r="D4" s="68"/>
      <c r="E4" s="68"/>
      <c r="F4" s="68"/>
      <c r="G4" s="68"/>
      <c r="H4" s="68"/>
      <c r="I4" s="68"/>
    </row>
    <row r="5" spans="1:9" ht="21" customHeight="1" x14ac:dyDescent="0.25">
      <c r="B5" s="185" t="s">
        <v>88</v>
      </c>
      <c r="C5" s="186"/>
      <c r="D5" s="186"/>
      <c r="E5" s="186"/>
      <c r="F5" s="186"/>
      <c r="G5" s="186"/>
      <c r="H5" s="186"/>
      <c r="I5" s="187"/>
    </row>
    <row r="6" spans="1:9" ht="15.75" thickBot="1" x14ac:dyDescent="0.3">
      <c r="B6" s="67"/>
      <c r="C6" s="67"/>
      <c r="D6" s="67"/>
      <c r="E6" s="67"/>
      <c r="F6" s="67"/>
      <c r="G6" s="67"/>
      <c r="H6" s="67"/>
      <c r="I6" s="67"/>
    </row>
    <row r="7" spans="1:9" ht="15.75" thickBot="1" x14ac:dyDescent="0.3">
      <c r="B7" s="71" t="s">
        <v>40</v>
      </c>
      <c r="C7" s="72"/>
      <c r="D7" s="73" t="s">
        <v>5</v>
      </c>
      <c r="E7" s="73" t="s">
        <v>6</v>
      </c>
      <c r="F7" s="73" t="s">
        <v>7</v>
      </c>
      <c r="G7" s="74" t="s">
        <v>8</v>
      </c>
      <c r="H7" s="74" t="s">
        <v>9</v>
      </c>
      <c r="I7" s="75" t="s">
        <v>41</v>
      </c>
    </row>
    <row r="8" spans="1:9" x14ac:dyDescent="0.25">
      <c r="B8" s="76" t="s">
        <v>42</v>
      </c>
      <c r="C8" s="76"/>
      <c r="D8" s="77">
        <v>630000</v>
      </c>
      <c r="E8" s="77">
        <v>2370000</v>
      </c>
      <c r="F8" s="77"/>
      <c r="G8" s="77">
        <v>0</v>
      </c>
      <c r="H8" s="77">
        <v>0</v>
      </c>
      <c r="I8" s="77">
        <f>SUM('WWTP Upgrade'!$D8:$H8)</f>
        <v>3000000</v>
      </c>
    </row>
    <row r="9" spans="1:9" x14ac:dyDescent="0.25">
      <c r="B9" s="78" t="s">
        <v>43</v>
      </c>
      <c r="C9" s="78"/>
      <c r="D9" s="79">
        <v>0</v>
      </c>
      <c r="E9" s="79"/>
      <c r="F9" s="79">
        <v>10000000</v>
      </c>
      <c r="G9" s="79">
        <v>15000000</v>
      </c>
      <c r="H9" s="79">
        <v>10000000</v>
      </c>
      <c r="I9" s="79">
        <f>SUM('WWTP Upgrade'!$D9:$H9)</f>
        <v>35000000</v>
      </c>
    </row>
    <row r="10" spans="1:9" x14ac:dyDescent="0.25">
      <c r="B10" s="80" t="s">
        <v>44</v>
      </c>
      <c r="C10" s="80"/>
      <c r="D10" s="81">
        <f>SUM(D8:D9)</f>
        <v>630000</v>
      </c>
      <c r="E10" s="81">
        <f>SUM(E8:E9)</f>
        <v>2370000</v>
      </c>
      <c r="F10" s="81">
        <f t="shared" ref="F10:I10" si="0">SUM(F8:F9)</f>
        <v>10000000</v>
      </c>
      <c r="G10" s="81">
        <f t="shared" si="0"/>
        <v>15000000</v>
      </c>
      <c r="H10" s="81">
        <f t="shared" si="0"/>
        <v>10000000</v>
      </c>
      <c r="I10" s="81">
        <f t="shared" si="0"/>
        <v>38000000</v>
      </c>
    </row>
    <row r="11" spans="1:9" ht="15.75" thickBot="1" x14ac:dyDescent="0.3">
      <c r="B11" s="80"/>
      <c r="C11" s="80"/>
      <c r="D11" s="81"/>
      <c r="E11" s="81"/>
      <c r="F11" s="81"/>
      <c r="G11" s="81"/>
      <c r="H11" s="81"/>
      <c r="I11" s="81"/>
    </row>
    <row r="12" spans="1:9" ht="15.75" thickBot="1" x14ac:dyDescent="0.3">
      <c r="B12" s="71" t="s">
        <v>45</v>
      </c>
      <c r="C12" s="72"/>
      <c r="D12" s="73" t="s">
        <v>5</v>
      </c>
      <c r="E12" s="73" t="s">
        <v>6</v>
      </c>
      <c r="F12" s="73" t="s">
        <v>7</v>
      </c>
      <c r="G12" s="74" t="s">
        <v>8</v>
      </c>
      <c r="H12" s="74" t="s">
        <v>9</v>
      </c>
      <c r="I12" s="75" t="s">
        <v>41</v>
      </c>
    </row>
    <row r="13" spans="1:9" x14ac:dyDescent="0.25">
      <c r="B13" s="76" t="s">
        <v>35</v>
      </c>
      <c r="C13" s="76"/>
      <c r="D13" s="77">
        <v>630000</v>
      </c>
      <c r="E13" s="77">
        <f>E8</f>
        <v>2370000</v>
      </c>
      <c r="F13" s="77"/>
      <c r="G13" s="77"/>
      <c r="H13" s="77"/>
      <c r="I13" s="77">
        <f>SUM(D13:H13)</f>
        <v>3000000</v>
      </c>
    </row>
    <row r="14" spans="1:9" x14ac:dyDescent="0.25">
      <c r="B14" s="78" t="s">
        <v>38</v>
      </c>
      <c r="C14" s="78"/>
      <c r="D14" s="79">
        <f>D11</f>
        <v>0</v>
      </c>
      <c r="E14" s="79">
        <f>E11</f>
        <v>0</v>
      </c>
      <c r="F14" s="79">
        <f>F10</f>
        <v>10000000</v>
      </c>
      <c r="G14" s="79">
        <f>G10</f>
        <v>15000000</v>
      </c>
      <c r="H14" s="79">
        <f>H10</f>
        <v>10000000</v>
      </c>
      <c r="I14" s="79">
        <f>SUM('WWTP Upgrade'!$D14:$H14)</f>
        <v>35000000</v>
      </c>
    </row>
    <row r="15" spans="1:9" x14ac:dyDescent="0.25">
      <c r="B15" s="80" t="s">
        <v>46</v>
      </c>
      <c r="C15" s="80"/>
      <c r="D15" s="81">
        <f t="shared" ref="D15:I15" si="1">SUM(D13:D14)</f>
        <v>630000</v>
      </c>
      <c r="E15" s="81">
        <f t="shared" si="1"/>
        <v>2370000</v>
      </c>
      <c r="F15" s="81">
        <f t="shared" si="1"/>
        <v>10000000</v>
      </c>
      <c r="G15" s="81">
        <f t="shared" si="1"/>
        <v>15000000</v>
      </c>
      <c r="H15" s="81">
        <f t="shared" si="1"/>
        <v>10000000</v>
      </c>
      <c r="I15" s="81">
        <f t="shared" si="1"/>
        <v>38000000</v>
      </c>
    </row>
    <row r="16" spans="1:9" ht="14.25" customHeight="1" x14ac:dyDescent="0.25">
      <c r="A16" s="82"/>
      <c r="B16" s="83"/>
      <c r="C16" s="83"/>
      <c r="D16" s="84"/>
      <c r="E16" s="84"/>
      <c r="F16" s="84"/>
      <c r="G16" s="84"/>
      <c r="H16" s="84"/>
      <c r="I16" s="84"/>
    </row>
    <row r="17" spans="1:9" x14ac:dyDescent="0.25">
      <c r="A17" s="85"/>
      <c r="B17" s="86" t="s">
        <v>47</v>
      </c>
      <c r="C17" s="87"/>
      <c r="D17" s="88" t="s">
        <v>5</v>
      </c>
      <c r="E17" s="88" t="s">
        <v>6</v>
      </c>
      <c r="F17" s="88" t="s">
        <v>7</v>
      </c>
      <c r="G17" s="111" t="s">
        <v>8</v>
      </c>
      <c r="H17" s="111" t="s">
        <v>9</v>
      </c>
      <c r="I17" s="89" t="s">
        <v>41</v>
      </c>
    </row>
    <row r="18" spans="1:9" hidden="1" x14ac:dyDescent="0.25">
      <c r="B18" s="90" t="s">
        <v>48</v>
      </c>
      <c r="C18" s="90"/>
      <c r="D18" s="91">
        <v>0</v>
      </c>
      <c r="E18" s="91">
        <v>0</v>
      </c>
      <c r="F18" s="91">
        <v>0</v>
      </c>
      <c r="G18" s="91">
        <v>0</v>
      </c>
      <c r="H18" s="91">
        <v>0</v>
      </c>
      <c r="I18" s="91">
        <f>SUM('WWTP Upgrade'!$D18:$H18)</f>
        <v>0</v>
      </c>
    </row>
    <row r="19" spans="1:9" hidden="1" x14ac:dyDescent="0.25">
      <c r="B19" s="90" t="s">
        <v>49</v>
      </c>
      <c r="C19" s="90"/>
      <c r="D19" s="92">
        <v>0</v>
      </c>
      <c r="E19" s="92">
        <v>0</v>
      </c>
      <c r="F19" s="92">
        <v>0</v>
      </c>
      <c r="G19" s="92">
        <v>0</v>
      </c>
      <c r="H19" s="92">
        <v>0</v>
      </c>
      <c r="I19" s="92">
        <f>SUM('WWTP Upgrade'!$D19:$H19)</f>
        <v>0</v>
      </c>
    </row>
    <row r="20" spans="1:9" x14ac:dyDescent="0.25">
      <c r="B20" s="78" t="s">
        <v>73</v>
      </c>
      <c r="C20" s="78"/>
      <c r="D20" s="93">
        <v>0</v>
      </c>
      <c r="E20" s="93">
        <v>0</v>
      </c>
      <c r="F20" s="93">
        <v>0</v>
      </c>
      <c r="G20" s="93">
        <f>'PK-1 Sunset Park Driveway'!G11</f>
        <v>0</v>
      </c>
      <c r="H20" s="93">
        <f>'PK-1 Sunset Park Driveway'!H11</f>
        <v>0</v>
      </c>
      <c r="I20" s="93">
        <f>SUM('WWTP Upgrade'!$D20:$H20)</f>
        <v>0</v>
      </c>
    </row>
    <row r="21" spans="1:9" x14ac:dyDescent="0.25">
      <c r="B21" s="76" t="s">
        <v>51</v>
      </c>
      <c r="C21" s="76"/>
      <c r="D21" s="94">
        <f>SUBTOTAL(109,'WWTP Upgrade'!$D$18:$D$20)</f>
        <v>0</v>
      </c>
      <c r="E21" s="94">
        <f>SUBTOTAL(109,'WWTP Upgrade'!$E$18:$E$20)</f>
        <v>0</v>
      </c>
      <c r="F21" s="94">
        <f>SUBTOTAL(109,'WWTP Upgrade'!$F$18:$F$20)</f>
        <v>0</v>
      </c>
      <c r="G21" s="94">
        <f>SUBTOTAL(109,'WWTP Upgrade'!$G$18:$G$20)</f>
        <v>0</v>
      </c>
      <c r="H21" s="94">
        <f>SUBTOTAL(109,'WWTP Upgrade'!$H$18:$H$20)</f>
        <v>0</v>
      </c>
      <c r="I21" s="94">
        <f>SUBTOTAL(109,'WWTP Upgrade'!$I$18:$I$20)</f>
        <v>0</v>
      </c>
    </row>
    <row r="22" spans="1:9" ht="15.75" thickBot="1" x14ac:dyDescent="0.3">
      <c r="B22" s="67"/>
      <c r="C22" s="67"/>
      <c r="D22" s="67"/>
      <c r="E22" s="67"/>
      <c r="F22" s="67"/>
      <c r="G22" s="67"/>
      <c r="H22" s="67"/>
      <c r="I22" s="67"/>
    </row>
    <row r="23" spans="1:9" ht="15.75" thickBot="1" x14ac:dyDescent="0.3">
      <c r="B23" s="146" t="s">
        <v>52</v>
      </c>
      <c r="C23" s="147"/>
      <c r="D23" s="148"/>
      <c r="E23" s="149" t="s">
        <v>53</v>
      </c>
      <c r="F23" s="149"/>
      <c r="G23" s="149"/>
      <c r="H23" s="149"/>
      <c r="I23" s="150"/>
    </row>
    <row r="24" spans="1:9" x14ac:dyDescent="0.25">
      <c r="B24" s="151">
        <f>'WWTP Upgrade'!$I$10</f>
        <v>38000000</v>
      </c>
      <c r="C24" s="152"/>
      <c r="D24" s="188"/>
      <c r="E24" s="155" t="s">
        <v>80</v>
      </c>
      <c r="F24" s="156"/>
      <c r="G24" s="156"/>
      <c r="H24" s="156"/>
      <c r="I24" s="157"/>
    </row>
    <row r="25" spans="1:9" ht="13.15" customHeight="1" thickBot="1" x14ac:dyDescent="0.3">
      <c r="B25" s="153"/>
      <c r="C25" s="154"/>
      <c r="D25" s="189"/>
      <c r="E25" s="158"/>
      <c r="F25" s="159"/>
      <c r="G25" s="159"/>
      <c r="H25" s="159"/>
      <c r="I25" s="160"/>
    </row>
    <row r="26" spans="1:9" ht="15.75" thickBot="1" x14ac:dyDescent="0.3">
      <c r="B26" s="163" t="s">
        <v>54</v>
      </c>
      <c r="C26" s="164"/>
      <c r="D26" s="165"/>
      <c r="E26" s="158"/>
      <c r="F26" s="159"/>
      <c r="G26" s="159"/>
      <c r="H26" s="159"/>
      <c r="I26" s="160"/>
    </row>
    <row r="27" spans="1:9" x14ac:dyDescent="0.25">
      <c r="B27" s="95" t="s">
        <v>55</v>
      </c>
      <c r="C27" s="166" t="s">
        <v>56</v>
      </c>
      <c r="D27" s="167"/>
      <c r="E27" s="158"/>
      <c r="F27" s="159"/>
      <c r="G27" s="159"/>
      <c r="H27" s="159"/>
      <c r="I27" s="160"/>
    </row>
    <row r="28" spans="1:9" x14ac:dyDescent="0.25">
      <c r="B28" s="96" t="s">
        <v>57</v>
      </c>
      <c r="C28" s="126" t="s">
        <v>58</v>
      </c>
      <c r="D28" s="127"/>
      <c r="E28" s="158"/>
      <c r="F28" s="159"/>
      <c r="G28" s="159"/>
      <c r="H28" s="159"/>
      <c r="I28" s="160"/>
    </row>
    <row r="29" spans="1:9" x14ac:dyDescent="0.25">
      <c r="B29" s="97" t="s">
        <v>59</v>
      </c>
      <c r="C29" s="126" t="s">
        <v>60</v>
      </c>
      <c r="D29" s="127"/>
      <c r="E29" s="158"/>
      <c r="F29" s="159"/>
      <c r="G29" s="159"/>
      <c r="H29" s="159"/>
      <c r="I29" s="160"/>
    </row>
    <row r="30" spans="1:9" x14ac:dyDescent="0.25">
      <c r="A30" s="82"/>
      <c r="B30" s="96" t="s">
        <v>61</v>
      </c>
      <c r="C30" s="126" t="s">
        <v>62</v>
      </c>
      <c r="D30" s="127"/>
      <c r="E30" s="190"/>
      <c r="F30" s="191"/>
      <c r="G30" s="191"/>
      <c r="H30" s="191"/>
      <c r="I30" s="192"/>
    </row>
    <row r="31" spans="1:9" ht="15.75" thickBot="1" x14ac:dyDescent="0.3">
      <c r="B31" s="128" t="s">
        <v>63</v>
      </c>
      <c r="C31" s="129"/>
      <c r="D31" s="130"/>
      <c r="E31" s="193"/>
      <c r="F31" s="161"/>
      <c r="G31" s="161"/>
      <c r="H31" s="161"/>
      <c r="I31" s="162"/>
    </row>
    <row r="32" spans="1:9" ht="15" customHeight="1" x14ac:dyDescent="0.25">
      <c r="B32" s="194" t="s">
        <v>83</v>
      </c>
      <c r="C32" s="195"/>
      <c r="D32" s="196"/>
      <c r="E32" s="98"/>
      <c r="F32" s="98"/>
      <c r="G32" s="98"/>
      <c r="H32" s="98"/>
      <c r="I32" s="98"/>
    </row>
    <row r="33" spans="1:9" x14ac:dyDescent="0.25">
      <c r="B33" s="197"/>
      <c r="C33" s="198"/>
      <c r="D33" s="199"/>
      <c r="E33" s="98"/>
      <c r="F33" s="98"/>
      <c r="G33" s="98"/>
      <c r="H33" s="98"/>
      <c r="I33" s="98"/>
    </row>
    <row r="34" spans="1:9" x14ac:dyDescent="0.25">
      <c r="B34" s="197"/>
      <c r="C34" s="198"/>
      <c r="D34" s="199"/>
      <c r="E34" s="100"/>
      <c r="F34" s="100"/>
      <c r="G34" s="100"/>
      <c r="H34" s="100"/>
      <c r="I34" s="100"/>
    </row>
    <row r="35" spans="1:9" x14ac:dyDescent="0.25">
      <c r="B35" s="197"/>
      <c r="C35" s="198"/>
      <c r="D35" s="199"/>
      <c r="E35" s="100"/>
      <c r="F35" s="100"/>
      <c r="G35" s="100"/>
      <c r="H35" s="100"/>
      <c r="I35" s="100"/>
    </row>
    <row r="36" spans="1:9" x14ac:dyDescent="0.25">
      <c r="B36" s="197"/>
      <c r="C36" s="198"/>
      <c r="D36" s="199"/>
      <c r="E36" s="100"/>
      <c r="F36" s="100"/>
      <c r="G36" s="100"/>
      <c r="H36" s="100"/>
      <c r="I36" s="100"/>
    </row>
    <row r="37" spans="1:9" x14ac:dyDescent="0.25">
      <c r="B37" s="197"/>
      <c r="C37" s="198"/>
      <c r="D37" s="199"/>
      <c r="E37" s="100"/>
      <c r="F37" s="100"/>
      <c r="G37" s="100"/>
      <c r="H37" s="100"/>
      <c r="I37" s="100"/>
    </row>
    <row r="38" spans="1:9" x14ac:dyDescent="0.25">
      <c r="B38" s="197"/>
      <c r="C38" s="198"/>
      <c r="D38" s="199"/>
      <c r="E38" s="100"/>
      <c r="F38" s="100"/>
      <c r="G38" s="100"/>
      <c r="H38" s="100"/>
      <c r="I38" s="100"/>
    </row>
    <row r="39" spans="1:9" x14ac:dyDescent="0.25">
      <c r="B39" s="197"/>
      <c r="C39" s="198"/>
      <c r="D39" s="199"/>
      <c r="E39" s="100"/>
      <c r="F39" s="100"/>
      <c r="G39" s="100"/>
      <c r="H39" s="100"/>
      <c r="I39" s="100"/>
    </row>
    <row r="40" spans="1:9" x14ac:dyDescent="0.25">
      <c r="A40" s="82"/>
      <c r="B40" s="200"/>
      <c r="C40" s="201"/>
      <c r="D40" s="202"/>
      <c r="E40" s="101"/>
      <c r="F40" s="101"/>
      <c r="G40" s="101"/>
      <c r="H40" s="101"/>
      <c r="I40" s="101"/>
    </row>
    <row r="41" spans="1:9" x14ac:dyDescent="0.25">
      <c r="B41" s="197"/>
      <c r="C41" s="198"/>
      <c r="D41" s="199"/>
      <c r="E41" s="100"/>
      <c r="F41" s="100"/>
      <c r="G41" s="100"/>
      <c r="H41" s="100"/>
      <c r="I41" s="100"/>
    </row>
    <row r="42" spans="1:9" x14ac:dyDescent="0.25">
      <c r="B42" s="197"/>
      <c r="C42" s="198"/>
      <c r="D42" s="199"/>
      <c r="E42" s="100"/>
      <c r="F42" s="100"/>
      <c r="G42" s="100"/>
      <c r="H42" s="100"/>
      <c r="I42" s="100"/>
    </row>
    <row r="43" spans="1:9" x14ac:dyDescent="0.25">
      <c r="B43" s="197"/>
      <c r="C43" s="198"/>
      <c r="D43" s="199"/>
      <c r="E43" s="100"/>
      <c r="F43" s="100"/>
      <c r="G43" s="100"/>
      <c r="H43" s="100"/>
      <c r="I43" s="100"/>
    </row>
    <row r="44" spans="1:9" x14ac:dyDescent="0.25">
      <c r="B44" s="197"/>
      <c r="C44" s="198"/>
      <c r="D44" s="199"/>
      <c r="E44" s="100"/>
      <c r="F44" s="100"/>
      <c r="G44" s="100"/>
      <c r="H44" s="100"/>
      <c r="I44" s="100"/>
    </row>
    <row r="45" spans="1:9" x14ac:dyDescent="0.25">
      <c r="B45" s="197"/>
      <c r="C45" s="198"/>
      <c r="D45" s="199"/>
      <c r="E45" s="100"/>
      <c r="F45" s="100"/>
      <c r="G45" s="100"/>
      <c r="H45" s="100"/>
      <c r="I45" s="100"/>
    </row>
    <row r="46" spans="1:9" ht="22.35" customHeight="1" thickBot="1" x14ac:dyDescent="0.3">
      <c r="B46" s="203"/>
      <c r="C46" s="204"/>
      <c r="D46" s="205"/>
      <c r="E46" s="113">
        <f>'WWTP Upgrade'!E10</f>
        <v>2370000</v>
      </c>
      <c r="F46" s="113">
        <f>'WWTP Upgrade'!F10</f>
        <v>10000000</v>
      </c>
      <c r="G46" s="100"/>
      <c r="H46" s="100"/>
      <c r="I46" s="67"/>
    </row>
    <row r="47" spans="1:9" ht="15" customHeight="1" x14ac:dyDescent="0.25">
      <c r="E47" s="67"/>
      <c r="F47" s="67"/>
      <c r="G47" s="102"/>
      <c r="H47" s="67"/>
      <c r="I47" s="67"/>
    </row>
    <row r="48" spans="1:9" x14ac:dyDescent="0.25">
      <c r="B48" s="67"/>
      <c r="C48" s="67"/>
      <c r="D48" s="67"/>
      <c r="E48" s="67"/>
      <c r="F48" s="67"/>
      <c r="G48" s="67"/>
      <c r="H48" s="67"/>
      <c r="I48" s="67"/>
    </row>
    <row r="49" spans="2:9" ht="11.25" customHeight="1" x14ac:dyDescent="0.25">
      <c r="B49" s="67"/>
      <c r="C49" s="67"/>
      <c r="D49" s="67"/>
      <c r="E49" s="67"/>
      <c r="F49" s="67"/>
      <c r="G49" s="67"/>
      <c r="H49" s="67"/>
      <c r="I49" s="67"/>
    </row>
    <row r="50" spans="2:9" x14ac:dyDescent="0.25">
      <c r="B50" s="67"/>
      <c r="C50" s="67"/>
      <c r="D50" s="67"/>
      <c r="E50" s="67"/>
      <c r="F50" s="67"/>
      <c r="G50" s="67"/>
      <c r="H50" s="67"/>
      <c r="I50" s="67"/>
    </row>
    <row r="51" spans="2:9" x14ac:dyDescent="0.25">
      <c r="B51" s="67"/>
      <c r="C51" s="67"/>
      <c r="D51" s="67"/>
      <c r="E51" s="67"/>
      <c r="F51" s="67"/>
      <c r="G51" s="67"/>
      <c r="H51" s="67"/>
      <c r="I51" s="67"/>
    </row>
    <row r="52" spans="2:9" x14ac:dyDescent="0.25">
      <c r="B52" s="67"/>
      <c r="C52" s="67"/>
      <c r="D52" s="67"/>
      <c r="E52" s="67"/>
      <c r="F52" s="67"/>
      <c r="G52" s="67"/>
      <c r="H52" s="67"/>
      <c r="I52" s="67"/>
    </row>
    <row r="53" spans="2:9" x14ac:dyDescent="0.25">
      <c r="B53" s="67"/>
      <c r="C53" s="67"/>
      <c r="D53" s="67"/>
      <c r="E53" s="67"/>
      <c r="F53" s="67"/>
      <c r="G53" s="67"/>
      <c r="H53" s="67"/>
      <c r="I53" s="67"/>
    </row>
    <row r="54" spans="2:9" x14ac:dyDescent="0.25">
      <c r="B54" s="67"/>
      <c r="C54" s="67"/>
      <c r="D54" s="67"/>
      <c r="E54" s="67"/>
      <c r="F54" s="67"/>
      <c r="G54" s="67"/>
      <c r="H54" s="67"/>
      <c r="I54" s="67"/>
    </row>
    <row r="55" spans="2:9" x14ac:dyDescent="0.25">
      <c r="B55" s="67"/>
      <c r="C55" s="67"/>
      <c r="D55" s="67">
        <v>3000000</v>
      </c>
      <c r="E55" s="67"/>
      <c r="F55" s="67"/>
      <c r="G55" s="67"/>
      <c r="H55" s="67"/>
      <c r="I55" s="67"/>
    </row>
    <row r="56" spans="2:9" x14ac:dyDescent="0.25">
      <c r="B56" s="67"/>
      <c r="C56" s="67"/>
      <c r="D56" s="67">
        <v>65000</v>
      </c>
      <c r="E56" s="67"/>
      <c r="F56" s="67"/>
      <c r="G56" s="67"/>
      <c r="H56" s="67"/>
      <c r="I56" s="67"/>
    </row>
    <row r="57" spans="2:9" x14ac:dyDescent="0.25">
      <c r="B57" s="67"/>
      <c r="C57" s="67"/>
      <c r="D57" s="67"/>
      <c r="E57" s="67"/>
      <c r="F57" s="67"/>
      <c r="G57" s="67"/>
      <c r="H57" s="67"/>
      <c r="I57" s="67"/>
    </row>
    <row r="58" spans="2:9" x14ac:dyDescent="0.25">
      <c r="B58" s="67"/>
      <c r="C58" s="67"/>
      <c r="D58" s="67"/>
      <c r="E58" s="67"/>
      <c r="F58" s="67"/>
      <c r="G58" s="67"/>
      <c r="H58" s="67"/>
      <c r="I58" s="67"/>
    </row>
    <row r="59" spans="2:9" x14ac:dyDescent="0.25">
      <c r="B59" s="67"/>
      <c r="C59" s="67"/>
      <c r="D59" s="67"/>
      <c r="E59" s="67"/>
      <c r="F59" s="67"/>
      <c r="G59" s="67"/>
      <c r="H59" s="67"/>
      <c r="I59" s="67"/>
    </row>
    <row r="60" spans="2:9" x14ac:dyDescent="0.25">
      <c r="B60" s="67"/>
      <c r="C60" s="67"/>
      <c r="D60" s="67"/>
      <c r="E60" s="67"/>
      <c r="F60" s="67"/>
      <c r="G60" s="67"/>
      <c r="H60" s="67"/>
      <c r="I60" s="67"/>
    </row>
    <row r="61" spans="2:9" ht="15" customHeight="1" x14ac:dyDescent="0.25">
      <c r="D61">
        <v>6542000</v>
      </c>
      <c r="E61" s="105">
        <f>'Effluent Ponds'!E10</f>
        <v>4135000</v>
      </c>
    </row>
    <row r="70" spans="4:8" x14ac:dyDescent="0.25">
      <c r="D70" s="105">
        <f>'PK-1 Sunset Park Driveway'!D14</f>
        <v>225000</v>
      </c>
      <c r="E70" s="105">
        <f>'G-1 PW Operations'!E13</f>
        <v>0</v>
      </c>
      <c r="F70" s="105">
        <f>'G-1 PW Operations'!F13</f>
        <v>175000</v>
      </c>
      <c r="G70" s="105">
        <v>0</v>
      </c>
      <c r="H70" s="105">
        <v>0</v>
      </c>
    </row>
    <row r="71" spans="4:8" x14ac:dyDescent="0.25">
      <c r="D71">
        <f>D61</f>
        <v>6542000</v>
      </c>
      <c r="E71">
        <f>E61</f>
        <v>4135000</v>
      </c>
    </row>
    <row r="72" spans="4:8" x14ac:dyDescent="0.25">
      <c r="D72">
        <f>D56+D47</f>
        <v>65000</v>
      </c>
      <c r="E72">
        <f>E56+E47</f>
        <v>0</v>
      </c>
      <c r="F72">
        <f t="shared" ref="F72" si="2">F47+F56</f>
        <v>0</v>
      </c>
      <c r="G72">
        <v>0</v>
      </c>
    </row>
    <row r="74" spans="4:8" x14ac:dyDescent="0.25">
      <c r="D74">
        <v>15100000</v>
      </c>
      <c r="E74">
        <v>36600000</v>
      </c>
      <c r="F74">
        <v>16500000</v>
      </c>
    </row>
  </sheetData>
  <sheetProtection algorithmName="SHA-512" hashValue="ESQUKdMntC6TSVBcfFtDL94e5YuB5z1SZFbYN0G42UFtlZ5m4C1XgUrvb+TV17IuDqOoF4izPoYY95KBPSvWTA==" saltValue="2tbMl3DthtZWR5A/6IQbww==" spinCount="100000" sheet="1" objects="1" scenarios="1"/>
  <mergeCells count="14">
    <mergeCell ref="C29:D29"/>
    <mergeCell ref="C30:D30"/>
    <mergeCell ref="B31:D31"/>
    <mergeCell ref="B32:D46"/>
    <mergeCell ref="B2:I2"/>
    <mergeCell ref="B3:I3"/>
    <mergeCell ref="B5:I5"/>
    <mergeCell ref="B23:D23"/>
    <mergeCell ref="E23:I23"/>
    <mergeCell ref="B24:D25"/>
    <mergeCell ref="E24:I31"/>
    <mergeCell ref="B26:D26"/>
    <mergeCell ref="C27:D27"/>
    <mergeCell ref="C28:D28"/>
  </mergeCells>
  <printOptions horizontalCentered="1"/>
  <pageMargins left="0" right="0" top="0.5" bottom="0.5" header="0" footer="0"/>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CIP Summary</vt:lpstr>
      <vt:lpstr>G-1 PW Operations</vt:lpstr>
      <vt:lpstr>ST-1 Street Rehab</vt:lpstr>
      <vt:lpstr>PK-1 Sunset Park Driveway</vt:lpstr>
      <vt:lpstr>WTP #3 Upgrade</vt:lpstr>
      <vt:lpstr>New Talon Hydro Tank</vt:lpstr>
      <vt:lpstr>Effluent Ponds</vt:lpstr>
      <vt:lpstr>GC Effluent Irrigation</vt:lpstr>
      <vt:lpstr>WWTP Upgrade</vt:lpstr>
      <vt:lpstr>Lift Stations</vt:lpstr>
      <vt:lpstr>'CIP Summary'!Print_Area</vt:lpstr>
      <vt:lpstr>'Effluent Ponds'!Print_Area</vt:lpstr>
      <vt:lpstr>'G-1 PW Operations'!Print_Area</vt:lpstr>
      <vt:lpstr>'GC Effluent Irrigation'!Print_Area</vt:lpstr>
      <vt:lpstr>'Lift Stations'!Print_Area</vt:lpstr>
      <vt:lpstr>'New Talon Hydro Tank'!Print_Area</vt:lpstr>
      <vt:lpstr>'PK-1 Sunset Park Driveway'!Print_Area</vt:lpstr>
      <vt:lpstr>'ST-1 Street Rehab'!Print_Area</vt:lpstr>
      <vt:lpstr>'WTP #3 Upgrade'!Print_Area</vt:lpstr>
      <vt:lpstr>'WWTP Upgrade'!Print_Area</vt:lpstr>
      <vt:lpstr>'CIP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 Brown</dc:creator>
  <cp:keywords/>
  <dc:description/>
  <cp:lastModifiedBy>Nichole Navarro</cp:lastModifiedBy>
  <cp:revision/>
  <cp:lastPrinted>2025-08-19T14:34:59Z</cp:lastPrinted>
  <dcterms:created xsi:type="dcterms:W3CDTF">2024-08-15T16:44:22Z</dcterms:created>
  <dcterms:modified xsi:type="dcterms:W3CDTF">2025-09-04T18:02:19Z</dcterms:modified>
  <cp:category/>
  <cp:contentStatus/>
</cp:coreProperties>
</file>